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asny\Desktop\"/>
    </mc:Choice>
  </mc:AlternateContent>
  <bookViews>
    <workbookView xWindow="0" yWindow="0" windowWidth="19200" windowHeight="7050" firstSheet="2" activeTab="2"/>
  </bookViews>
  <sheets>
    <sheet name="NEINVESTIČNÍzákladní" sheetId="1" r:id="rId1"/>
    <sheet name="NEINVESTIČNÍcelkem" sheetId="6" r:id="rId2"/>
    <sheet name="Dotace_24_Neinvestiční" sheetId="7" r:id="rId3"/>
  </sheets>
  <definedNames>
    <definedName name="_xlnm._FilterDatabase" localSheetId="0" hidden="1">NEINVESTIČNÍzákladní!$C$1:$L$88</definedName>
  </definedNames>
  <calcPr calcId="162913"/>
</workbook>
</file>

<file path=xl/calcChain.xml><?xml version="1.0" encoding="utf-8"?>
<calcChain xmlns="http://schemas.openxmlformats.org/spreadsheetml/2006/main">
  <c r="G85" i="7" l="1"/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2" i="6"/>
  <c r="J89" i="6"/>
  <c r="P85" i="6"/>
  <c r="K85" i="6"/>
  <c r="F85" i="6"/>
  <c r="I84" i="6"/>
  <c r="I83" i="6"/>
  <c r="I82" i="6"/>
  <c r="I81" i="6"/>
  <c r="I80" i="6"/>
  <c r="I79" i="6"/>
  <c r="I78" i="6"/>
  <c r="I77" i="6"/>
  <c r="I76" i="6"/>
  <c r="I75" i="6"/>
  <c r="O74" i="6"/>
  <c r="I74" i="6"/>
  <c r="I73" i="6"/>
  <c r="O72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O47" i="6"/>
  <c r="I47" i="6"/>
  <c r="I46" i="6"/>
  <c r="I44" i="6"/>
  <c r="I43" i="6"/>
  <c r="I42" i="6"/>
  <c r="I41" i="6"/>
  <c r="I40" i="6"/>
  <c r="I39" i="6"/>
  <c r="I38" i="6"/>
  <c r="I37" i="6"/>
  <c r="O36" i="6"/>
  <c r="I36" i="6"/>
  <c r="I35" i="6"/>
  <c r="I34" i="6"/>
  <c r="I33" i="6"/>
  <c r="O32" i="6"/>
  <c r="I32" i="6"/>
  <c r="O31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3" i="6"/>
  <c r="I12" i="6"/>
  <c r="I11" i="6"/>
  <c r="I10" i="6"/>
  <c r="I9" i="6"/>
  <c r="I8" i="6"/>
  <c r="I7" i="6"/>
  <c r="I6" i="6"/>
  <c r="O5" i="6"/>
  <c r="I5" i="6"/>
  <c r="I4" i="6"/>
  <c r="I3" i="6"/>
  <c r="I2" i="6"/>
  <c r="G89" i="1"/>
  <c r="I85" i="6" l="1"/>
  <c r="J79" i="6" s="1"/>
  <c r="J77" i="6" l="1"/>
  <c r="J17" i="6"/>
  <c r="J42" i="6"/>
  <c r="J43" i="6"/>
  <c r="J71" i="6"/>
  <c r="J39" i="6"/>
  <c r="J13" i="6"/>
  <c r="J81" i="6"/>
  <c r="J63" i="6"/>
  <c r="J51" i="6"/>
  <c r="J33" i="6"/>
  <c r="J27" i="6"/>
  <c r="J15" i="6"/>
  <c r="J10" i="6"/>
  <c r="J66" i="6"/>
  <c r="J54" i="6"/>
  <c r="J78" i="6"/>
  <c r="J60" i="6"/>
  <c r="J48" i="6"/>
  <c r="J24" i="6"/>
  <c r="J7" i="6"/>
  <c r="J4" i="6"/>
  <c r="J18" i="6"/>
  <c r="J67" i="6"/>
  <c r="J55" i="6"/>
  <c r="J45" i="6"/>
  <c r="J40" i="6"/>
  <c r="J19" i="6"/>
  <c r="J30" i="6"/>
  <c r="J80" i="6"/>
  <c r="J62" i="6"/>
  <c r="J50" i="6"/>
  <c r="J26" i="6"/>
  <c r="J14" i="6"/>
  <c r="J9" i="6"/>
  <c r="J84" i="6"/>
  <c r="J21" i="6"/>
  <c r="J83" i="6"/>
  <c r="J59" i="6"/>
  <c r="J46" i="6"/>
  <c r="J29" i="6"/>
  <c r="J76" i="6"/>
  <c r="J8" i="6"/>
  <c r="J61" i="6"/>
  <c r="J2" i="6"/>
  <c r="J34" i="6"/>
  <c r="J75" i="6"/>
  <c r="J11" i="6"/>
  <c r="J12" i="6"/>
  <c r="J28" i="6"/>
  <c r="J65" i="6"/>
  <c r="J37" i="6"/>
  <c r="J70" i="6"/>
  <c r="J22" i="6"/>
  <c r="J69" i="6"/>
  <c r="J49" i="6"/>
  <c r="J57" i="6"/>
  <c r="J53" i="6"/>
  <c r="J16" i="6"/>
  <c r="J58" i="6"/>
  <c r="J68" i="6"/>
  <c r="J3" i="6"/>
  <c r="J6" i="6"/>
  <c r="J47" i="6"/>
  <c r="J20" i="6"/>
  <c r="J73" i="6"/>
  <c r="J35" i="6"/>
  <c r="J44" i="6"/>
  <c r="J52" i="6"/>
  <c r="J82" i="6"/>
  <c r="J41" i="6"/>
  <c r="J56" i="6"/>
  <c r="J64" i="6"/>
  <c r="J38" i="6"/>
  <c r="J25" i="6"/>
  <c r="J23" i="6"/>
  <c r="J85" i="6" l="1"/>
  <c r="L79" i="6" s="1"/>
  <c r="L50" i="1"/>
  <c r="L56" i="6" l="1"/>
  <c r="L49" i="6"/>
  <c r="L41" i="6"/>
  <c r="L2" i="6"/>
  <c r="L83" i="6"/>
  <c r="L17" i="6"/>
  <c r="L33" i="6"/>
  <c r="L70" i="6"/>
  <c r="L48" i="6"/>
  <c r="L63" i="6"/>
  <c r="L38" i="6"/>
  <c r="L10" i="6"/>
  <c r="L43" i="6"/>
  <c r="L20" i="6"/>
  <c r="L62" i="6"/>
  <c r="L7" i="6"/>
  <c r="L44" i="6"/>
  <c r="L25" i="6"/>
  <c r="L45" i="6"/>
  <c r="L54" i="6"/>
  <c r="L75" i="6"/>
  <c r="L8" i="6"/>
  <c r="L26" i="6"/>
  <c r="L6" i="6"/>
  <c r="L52" i="6"/>
  <c r="L28" i="6"/>
  <c r="L19" i="6"/>
  <c r="L39" i="6"/>
  <c r="L69" i="6"/>
  <c r="L57" i="6"/>
  <c r="L61" i="6"/>
  <c r="L13" i="6"/>
  <c r="L77" i="6"/>
  <c r="L16" i="6"/>
  <c r="L46" i="6"/>
  <c r="L60" i="6"/>
  <c r="L35" i="6"/>
  <c r="L51" i="6"/>
  <c r="L58" i="6"/>
  <c r="L30" i="6"/>
  <c r="L3" i="6"/>
  <c r="L27" i="6"/>
  <c r="L15" i="6"/>
  <c r="L42" i="6"/>
  <c r="L37" i="6"/>
  <c r="L80" i="6"/>
  <c r="L53" i="6"/>
  <c r="L4" i="6"/>
  <c r="L65" i="6"/>
  <c r="L29" i="6"/>
  <c r="L66" i="6"/>
  <c r="L81" i="6"/>
  <c r="L78" i="6"/>
  <c r="L9" i="6"/>
  <c r="L76" i="6"/>
  <c r="L21" i="6"/>
  <c r="L40" i="6"/>
  <c r="L18" i="6"/>
  <c r="L22" i="6"/>
  <c r="L24" i="6"/>
  <c r="L34" i="6"/>
  <c r="L64" i="6"/>
  <c r="L68" i="6"/>
  <c r="L67" i="6"/>
  <c r="L55" i="6"/>
  <c r="L23" i="6"/>
  <c r="L14" i="6"/>
  <c r="L84" i="6"/>
  <c r="L11" i="6"/>
  <c r="L12" i="6"/>
  <c r="L59" i="6"/>
  <c r="L71" i="6"/>
  <c r="L73" i="6"/>
  <c r="L50" i="6"/>
  <c r="L82" i="6"/>
  <c r="L12" i="1"/>
  <c r="L17" i="1"/>
  <c r="L76" i="1"/>
  <c r="L59" i="1"/>
  <c r="L4" i="1"/>
  <c r="L25" i="1"/>
  <c r="L85" i="1"/>
  <c r="L73" i="1"/>
  <c r="N63" i="6" l="1"/>
  <c r="O63" i="6" s="1"/>
  <c r="N18" i="6"/>
  <c r="O18" i="6" s="1"/>
  <c r="N84" i="6"/>
  <c r="O84" i="6" s="1"/>
  <c r="N21" i="6"/>
  <c r="O21" i="6" s="1"/>
  <c r="N42" i="6"/>
  <c r="O42" i="6" s="1"/>
  <c r="N13" i="6"/>
  <c r="O13" i="6" s="1"/>
  <c r="N45" i="6"/>
  <c r="O45" i="6" s="1"/>
  <c r="N70" i="6"/>
  <c r="O70" i="6" s="1"/>
  <c r="N53" i="6"/>
  <c r="O53" i="6" s="1"/>
  <c r="N23" i="6"/>
  <c r="O23" i="6" s="1"/>
  <c r="N9" i="6"/>
  <c r="O9" i="6" s="1"/>
  <c r="N27" i="6"/>
  <c r="O27" i="6" s="1"/>
  <c r="N78" i="6"/>
  <c r="O78" i="6" s="1"/>
  <c r="N3" i="6"/>
  <c r="O3" i="6" s="1"/>
  <c r="N69" i="6"/>
  <c r="O69" i="6" s="1"/>
  <c r="N44" i="6"/>
  <c r="O44" i="6" s="1"/>
  <c r="N17" i="6"/>
  <c r="O17" i="6" s="1"/>
  <c r="N10" i="6"/>
  <c r="O10" i="6" s="1"/>
  <c r="N14" i="6"/>
  <c r="O14" i="6" s="1"/>
  <c r="N26" i="6"/>
  <c r="O26" i="6" s="1"/>
  <c r="N11" i="6"/>
  <c r="O11" i="6" s="1"/>
  <c r="N82" i="6"/>
  <c r="O82" i="6" s="1"/>
  <c r="N68" i="6"/>
  <c r="O68" i="6" s="1"/>
  <c r="N66" i="6"/>
  <c r="O66" i="6" s="1"/>
  <c r="N58" i="6"/>
  <c r="O58" i="6" s="1"/>
  <c r="N19" i="6"/>
  <c r="O19" i="6" s="1"/>
  <c r="L85" i="6"/>
  <c r="N79" i="6" s="1"/>
  <c r="O79" i="6" s="1"/>
  <c r="N29" i="6"/>
  <c r="O29" i="6" s="1"/>
  <c r="N51" i="6"/>
  <c r="O51" i="6" s="1"/>
  <c r="N28" i="6"/>
  <c r="O28" i="6" s="1"/>
  <c r="N62" i="6"/>
  <c r="O62" i="6" s="1"/>
  <c r="N41" i="6"/>
  <c r="O41" i="6" s="1"/>
  <c r="N37" i="6"/>
  <c r="O37" i="6" s="1"/>
  <c r="N73" i="6"/>
  <c r="O73" i="6" s="1"/>
  <c r="N35" i="6"/>
  <c r="O35" i="6" s="1"/>
  <c r="N49" i="6"/>
  <c r="O49" i="6" s="1"/>
  <c r="N59" i="6"/>
  <c r="O59" i="6" s="1"/>
  <c r="N40" i="6"/>
  <c r="O40" i="6" s="1"/>
  <c r="N50" i="6"/>
  <c r="O50" i="6" s="1"/>
  <c r="N71" i="6"/>
  <c r="O71" i="6" s="1"/>
  <c r="N24" i="6"/>
  <c r="O24" i="6" s="1"/>
  <c r="N4" i="6"/>
  <c r="O4" i="6" s="1"/>
  <c r="N43" i="6"/>
  <c r="O43" i="6" s="1"/>
  <c r="L32" i="1"/>
  <c r="L74" i="1"/>
  <c r="L66" i="1"/>
  <c r="L81" i="1"/>
  <c r="L79" i="1"/>
  <c r="L68" i="1"/>
  <c r="L86" i="1"/>
  <c r="L84" i="1"/>
  <c r="L65" i="1"/>
  <c r="L48" i="1"/>
  <c r="L41" i="1"/>
  <c r="L29" i="1"/>
  <c r="L80" i="1"/>
  <c r="L70" i="1"/>
  <c r="L51" i="1"/>
  <c r="L49" i="1"/>
  <c r="L23" i="1"/>
  <c r="L22" i="1"/>
  <c r="L10" i="1"/>
  <c r="L8" i="1"/>
  <c r="L82" i="1"/>
  <c r="L64" i="1"/>
  <c r="L62" i="1"/>
  <c r="L52" i="1"/>
  <c r="L43" i="1"/>
  <c r="L39" i="1"/>
  <c r="L38" i="1"/>
  <c r="L31" i="1"/>
  <c r="L26" i="1"/>
  <c r="L21" i="1"/>
  <c r="L58" i="1"/>
  <c r="L2" i="1"/>
  <c r="L18" i="1"/>
  <c r="L77" i="1"/>
  <c r="L40" i="1"/>
  <c r="L37" i="1"/>
  <c r="L7" i="1"/>
  <c r="L83" i="1"/>
  <c r="L75" i="1"/>
  <c r="L63" i="1"/>
  <c r="L61" i="1"/>
  <c r="L56" i="1"/>
  <c r="L44" i="1"/>
  <c r="L42" i="1"/>
  <c r="L27" i="1"/>
  <c r="L20" i="1"/>
  <c r="L19" i="1"/>
  <c r="L69" i="1"/>
  <c r="L67" i="1"/>
  <c r="L55" i="1"/>
  <c r="L54" i="1"/>
  <c r="L16" i="1"/>
  <c r="L46" i="1"/>
  <c r="L28" i="1"/>
  <c r="L15" i="1"/>
  <c r="L87" i="1"/>
  <c r="L71" i="1"/>
  <c r="L45" i="1"/>
  <c r="L9" i="1"/>
  <c r="L72" i="1"/>
  <c r="L60" i="1"/>
  <c r="L53" i="1"/>
  <c r="L34" i="1"/>
  <c r="L33" i="1"/>
  <c r="L30" i="1"/>
  <c r="L24" i="1"/>
  <c r="L5" i="1"/>
  <c r="L13" i="1"/>
  <c r="L57" i="1"/>
  <c r="L11" i="1"/>
  <c r="L6" i="1"/>
  <c r="L3" i="1"/>
  <c r="N61" i="6" l="1"/>
  <c r="O61" i="6" s="1"/>
  <c r="N75" i="6"/>
  <c r="O75" i="6" s="1"/>
  <c r="N20" i="6"/>
  <c r="O20" i="6" s="1"/>
  <c r="N64" i="6"/>
  <c r="O64" i="6" s="1"/>
  <c r="N83" i="6"/>
  <c r="O83" i="6" s="1"/>
  <c r="N55" i="6"/>
  <c r="O55" i="6" s="1"/>
  <c r="N15" i="6"/>
  <c r="O15" i="6" s="1"/>
  <c r="N77" i="6"/>
  <c r="O77" i="6" s="1"/>
  <c r="N56" i="6"/>
  <c r="O56" i="6" s="1"/>
  <c r="N52" i="6"/>
  <c r="O52" i="6" s="1"/>
  <c r="N22" i="6"/>
  <c r="O22" i="6" s="1"/>
  <c r="N39" i="6"/>
  <c r="O39" i="6" s="1"/>
  <c r="N12" i="6"/>
  <c r="O12" i="6" s="1"/>
  <c r="N76" i="6"/>
  <c r="O76" i="6" s="1"/>
  <c r="N38" i="6"/>
  <c r="O38" i="6" s="1"/>
  <c r="N30" i="6"/>
  <c r="O30" i="6" s="1"/>
  <c r="N33" i="6"/>
  <c r="O33" i="6" s="1"/>
  <c r="N46" i="6"/>
  <c r="O46" i="6" s="1"/>
  <c r="N8" i="6"/>
  <c r="O8" i="6" s="1"/>
  <c r="N6" i="6"/>
  <c r="O6" i="6" s="1"/>
  <c r="N65" i="6"/>
  <c r="O65" i="6" s="1"/>
  <c r="N2" i="6"/>
  <c r="N81" i="6"/>
  <c r="O81" i="6" s="1"/>
  <c r="N25" i="6"/>
  <c r="O25" i="6" s="1"/>
  <c r="N48" i="6"/>
  <c r="O48" i="6" s="1"/>
  <c r="N16" i="6"/>
  <c r="O16" i="6" s="1"/>
  <c r="N60" i="6"/>
  <c r="O60" i="6" s="1"/>
  <c r="N34" i="6"/>
  <c r="O34" i="6" s="1"/>
  <c r="N7" i="6"/>
  <c r="O7" i="6" s="1"/>
  <c r="N67" i="6"/>
  <c r="O67" i="6" s="1"/>
  <c r="N57" i="6"/>
  <c r="O57" i="6" s="1"/>
  <c r="N54" i="6"/>
  <c r="O54" i="6" s="1"/>
  <c r="N80" i="6"/>
  <c r="O80" i="6" s="1"/>
  <c r="L88" i="1"/>
  <c r="O2" i="6" l="1"/>
  <c r="N85" i="6"/>
  <c r="G88" i="1"/>
</calcChain>
</file>

<file path=xl/comments1.xml><?xml version="1.0" encoding="utf-8"?>
<comments xmlns="http://schemas.openxmlformats.org/spreadsheetml/2006/main">
  <authors>
    <author>Steinbachová Dagmar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síť - IP
7,5 - 6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344223+137689
9 a 3 lůžka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základní síť pokryta IP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základní síť pokryta IP</t>
        </r>
      </text>
    </comment>
    <comment ref="L47" authorId="0" shapeId="0">
      <text>
        <r>
          <rPr>
            <b/>
            <sz val="9"/>
            <color indexed="81"/>
            <rFont val="Tahoma"/>
            <charset val="1"/>
          </rPr>
          <t>Steinbachová Dagmar:</t>
        </r>
        <r>
          <rPr>
            <sz val="9"/>
            <color indexed="81"/>
            <rFont val="Tahoma"/>
            <charset val="1"/>
          </rPr>
          <t xml:space="preserve">
557256+600780
letní + zimní</t>
        </r>
      </text>
    </comment>
    <comment ref="L78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základní síť pokryta IP</t>
        </r>
      </text>
    </comment>
  </commentList>
</comments>
</file>

<file path=xl/comments2.xml><?xml version="1.0" encoding="utf-8"?>
<comments xmlns="http://schemas.openxmlformats.org/spreadsheetml/2006/main">
  <authors>
    <author>Steinbachová Dagmar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síť - IP
7,5 - 6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38"/>
          </rPr>
          <t>Steinbachová Dagmar:</t>
        </r>
        <r>
          <rPr>
            <sz val="9"/>
            <color indexed="81"/>
            <rFont val="Tahoma"/>
            <family val="2"/>
            <charset val="238"/>
          </rPr>
          <t xml:space="preserve">
344223+137689
9 a 3 lůžka</t>
        </r>
      </text>
    </comment>
    <comment ref="I45" authorId="0" shapeId="0">
      <text>
        <r>
          <rPr>
            <b/>
            <sz val="9"/>
            <color indexed="81"/>
            <rFont val="Tahoma"/>
            <charset val="1"/>
          </rPr>
          <t>Steinbachová Dagmar:</t>
        </r>
        <r>
          <rPr>
            <sz val="9"/>
            <color indexed="81"/>
            <rFont val="Tahoma"/>
            <charset val="1"/>
          </rPr>
          <t xml:space="preserve">
557256+600780
letní + zimní</t>
        </r>
      </text>
    </comment>
  </commentList>
</comments>
</file>

<file path=xl/sharedStrings.xml><?xml version="1.0" encoding="utf-8"?>
<sst xmlns="http://schemas.openxmlformats.org/spreadsheetml/2006/main" count="1038" uniqueCount="210">
  <si>
    <t>Název subjektu</t>
  </si>
  <si>
    <t>IČO</t>
  </si>
  <si>
    <t>Sociální služba</t>
  </si>
  <si>
    <t>15. přední hlídka Royal Rangers Mariánské Lázně</t>
  </si>
  <si>
    <t>68782004</t>
  </si>
  <si>
    <t>Armáda spásy v České republice, z.s.</t>
  </si>
  <si>
    <t>40613411</t>
  </si>
  <si>
    <t>Baculus, o.p. s.</t>
  </si>
  <si>
    <t>26997355</t>
  </si>
  <si>
    <t>CENTRUM HÁJEK z.ú.</t>
  </si>
  <si>
    <t>22845798</t>
  </si>
  <si>
    <t>Centrum pro dětský sluch Tamtam, o.p.s.</t>
  </si>
  <si>
    <t>00499811</t>
  </si>
  <si>
    <t>Clementas Janovice, s.r.o.</t>
  </si>
  <si>
    <t>07342802</t>
  </si>
  <si>
    <t>Diakonie ČCE - Středisko celostátních programů a služeb</t>
  </si>
  <si>
    <t>48136093</t>
  </si>
  <si>
    <t>Diakonie ČCE - středisko Západní Čechy</t>
  </si>
  <si>
    <t>45331154</t>
  </si>
  <si>
    <t>Diecézní charita Plzeň</t>
  </si>
  <si>
    <t>49774034</t>
  </si>
  <si>
    <t>DOMOVINKA - sociální služby, o.p.s.</t>
  </si>
  <si>
    <t>29123747</t>
  </si>
  <si>
    <t>DS Zbůch s.r.o.</t>
  </si>
  <si>
    <t>29164036</t>
  </si>
  <si>
    <t>Farní charita Stříbro</t>
  </si>
  <si>
    <t>70846596</t>
  </si>
  <si>
    <t>FOKUS - Písek, z.ú.</t>
  </si>
  <si>
    <t>26538776</t>
  </si>
  <si>
    <t>Global Partner Péče, z.ú.</t>
  </si>
  <si>
    <t>09903046</t>
  </si>
  <si>
    <t>Charita Horažďovice</t>
  </si>
  <si>
    <t>66344999</t>
  </si>
  <si>
    <t>Charita Sušice</t>
  </si>
  <si>
    <t>64388441</t>
  </si>
  <si>
    <t>Koloběh života z.s.</t>
  </si>
  <si>
    <t>03677869</t>
  </si>
  <si>
    <t>Ledovec, z.s.</t>
  </si>
  <si>
    <t>26517051</t>
  </si>
  <si>
    <t>Městská charita Plzeň</t>
  </si>
  <si>
    <t>45334692</t>
  </si>
  <si>
    <t>Mezigenerační a dobrovolnické centrum TOTEM, z.s.</t>
  </si>
  <si>
    <t>69966303</t>
  </si>
  <si>
    <t>OBČANSKÁ PORADNA Plzeň o.p.s.</t>
  </si>
  <si>
    <t>02163161</t>
  </si>
  <si>
    <t>Občanské sdružení ProCit</t>
  </si>
  <si>
    <t>22909486</t>
  </si>
  <si>
    <t>Oblastní charita Klatovy</t>
  </si>
  <si>
    <t>66388830</t>
  </si>
  <si>
    <t>Oblastní Charita Rokycany</t>
  </si>
  <si>
    <t>48380199</t>
  </si>
  <si>
    <t>ONŽ - pomoc a poradenství pro ženy a dívky, z.s.</t>
  </si>
  <si>
    <t>00537675</t>
  </si>
  <si>
    <t>Pečovatelská služba - SOS z.s.</t>
  </si>
  <si>
    <t>04607023</t>
  </si>
  <si>
    <t>Plzeňská unie neslyšících, z.ú.</t>
  </si>
  <si>
    <t>68782098</t>
  </si>
  <si>
    <t>Ponton, z. s.</t>
  </si>
  <si>
    <t>64355756</t>
  </si>
  <si>
    <t>Salesiánské středisko mládeže - dům dětí a mládeže Plzeň</t>
  </si>
  <si>
    <t>00519740</t>
  </si>
  <si>
    <t>SeneCura SeniorCentrum MOPT a.s.</t>
  </si>
  <si>
    <t>24128325</t>
  </si>
  <si>
    <t>Senior residence Terasy, z.ú.</t>
  </si>
  <si>
    <t>26517621</t>
  </si>
  <si>
    <t>SENs z.s., Centrum péče o děti s vývojovou poruchou</t>
  </si>
  <si>
    <t>04312902</t>
  </si>
  <si>
    <t>SNN v ČR, z.s., Spolek neslyšících Plzeň,p.s.</t>
  </si>
  <si>
    <t>70950431</t>
  </si>
  <si>
    <t>Sociální a zdravotní centrum Letiny s.r.o.</t>
  </si>
  <si>
    <t>63504502</t>
  </si>
  <si>
    <t>SPOLU DOMA, z. ú.</t>
  </si>
  <si>
    <t>05328586</t>
  </si>
  <si>
    <t>Středisko křesťanské pomoci Plzeň</t>
  </si>
  <si>
    <t>40524566</t>
  </si>
  <si>
    <t>TADY A TEĎ, o.p.s.</t>
  </si>
  <si>
    <t>26370417</t>
  </si>
  <si>
    <t>TyfloCentrum Plzeň, o.p.s.</t>
  </si>
  <si>
    <t>25248421</t>
  </si>
  <si>
    <t>Tyfloservis, o.p.s.</t>
  </si>
  <si>
    <t>26200481</t>
  </si>
  <si>
    <t>UCHO, z.s.</t>
  </si>
  <si>
    <t>22609652</t>
  </si>
  <si>
    <t>Ústav péče o seniory Třemošná</t>
  </si>
  <si>
    <t>04580818</t>
  </si>
  <si>
    <t>osobní asistence</t>
  </si>
  <si>
    <t>4397816</t>
  </si>
  <si>
    <t>6432113</t>
  </si>
  <si>
    <t>7056200</t>
  </si>
  <si>
    <t>7542163</t>
  </si>
  <si>
    <t>8221740</t>
  </si>
  <si>
    <t>4703361</t>
  </si>
  <si>
    <t>5002625</t>
  </si>
  <si>
    <t>1496772</t>
  </si>
  <si>
    <t xml:space="preserve">4827788 </t>
  </si>
  <si>
    <t>7023022</t>
  </si>
  <si>
    <t>7283138</t>
  </si>
  <si>
    <t>4863607</t>
  </si>
  <si>
    <t xml:space="preserve">2640266 </t>
  </si>
  <si>
    <t xml:space="preserve">9894914 </t>
  </si>
  <si>
    <t xml:space="preserve">2060411 </t>
  </si>
  <si>
    <t xml:space="preserve">3984338 </t>
  </si>
  <si>
    <t>9271346</t>
  </si>
  <si>
    <t>7447503</t>
  </si>
  <si>
    <t xml:space="preserve">9036909 </t>
  </si>
  <si>
    <t>2647427</t>
  </si>
  <si>
    <t xml:space="preserve">8798396 </t>
  </si>
  <si>
    <t>3623374</t>
  </si>
  <si>
    <t>1436381</t>
  </si>
  <si>
    <t>1284201</t>
  </si>
  <si>
    <t>4372028</t>
  </si>
  <si>
    <t>4165820</t>
  </si>
  <si>
    <t>2067359</t>
  </si>
  <si>
    <t xml:space="preserve">3121089 </t>
  </si>
  <si>
    <t>6093131</t>
  </si>
  <si>
    <t>9754836</t>
  </si>
  <si>
    <t>3354180</t>
  </si>
  <si>
    <t>2927758</t>
  </si>
  <si>
    <t xml:space="preserve">4804651 </t>
  </si>
  <si>
    <t>3362428</t>
  </si>
  <si>
    <t xml:space="preserve">5882065 </t>
  </si>
  <si>
    <t>2850203</t>
  </si>
  <si>
    <t xml:space="preserve">5068876 </t>
  </si>
  <si>
    <t xml:space="preserve">5698303 </t>
  </si>
  <si>
    <t>5968813</t>
  </si>
  <si>
    <t>3801136</t>
  </si>
  <si>
    <t xml:space="preserve">4253297 </t>
  </si>
  <si>
    <t xml:space="preserve">5526705 </t>
  </si>
  <si>
    <t xml:space="preserve">2342216 </t>
  </si>
  <si>
    <t>1087121</t>
  </si>
  <si>
    <t xml:space="preserve">7329429 </t>
  </si>
  <si>
    <t xml:space="preserve">4660831 </t>
  </si>
  <si>
    <t>8847618</t>
  </si>
  <si>
    <t>3328396</t>
  </si>
  <si>
    <t>6167211</t>
  </si>
  <si>
    <t>5467569</t>
  </si>
  <si>
    <t xml:space="preserve">7955307 </t>
  </si>
  <si>
    <t>7856110</t>
  </si>
  <si>
    <t>1151093</t>
  </si>
  <si>
    <t>4854742</t>
  </si>
  <si>
    <t>4815976</t>
  </si>
  <si>
    <t>6519403</t>
  </si>
  <si>
    <t xml:space="preserve">5406409 </t>
  </si>
  <si>
    <t>3395509</t>
  </si>
  <si>
    <t>4602543</t>
  </si>
  <si>
    <t xml:space="preserve">4118426 </t>
  </si>
  <si>
    <t xml:space="preserve">1461941 </t>
  </si>
  <si>
    <t xml:space="preserve">1067349 </t>
  </si>
  <si>
    <t>3831371</t>
  </si>
  <si>
    <t>4393609</t>
  </si>
  <si>
    <t xml:space="preserve">6567026 </t>
  </si>
  <si>
    <t xml:space="preserve">1894008 </t>
  </si>
  <si>
    <t xml:space="preserve">4888525 </t>
  </si>
  <si>
    <t>7796421</t>
  </si>
  <si>
    <t>2131599</t>
  </si>
  <si>
    <t xml:space="preserve">9746327 </t>
  </si>
  <si>
    <t>2096353</t>
  </si>
  <si>
    <t>7539529</t>
  </si>
  <si>
    <t xml:space="preserve">7503665 </t>
  </si>
  <si>
    <t>8364054</t>
  </si>
  <si>
    <t>8211064</t>
  </si>
  <si>
    <t xml:space="preserve">8052940 </t>
  </si>
  <si>
    <t xml:space="preserve">7636271 </t>
  </si>
  <si>
    <t>397565</t>
  </si>
  <si>
    <t xml:space="preserve">8062819 </t>
  </si>
  <si>
    <t>2924476</t>
  </si>
  <si>
    <t>6879981</t>
  </si>
  <si>
    <t>4504456</t>
  </si>
  <si>
    <t xml:space="preserve">9311220 </t>
  </si>
  <si>
    <t>7267778</t>
  </si>
  <si>
    <t>denní stacionáře</t>
  </si>
  <si>
    <t xml:space="preserve">azylové domy </t>
  </si>
  <si>
    <t xml:space="preserve">domovy pro seniory </t>
  </si>
  <si>
    <t>odlehčovací služby</t>
  </si>
  <si>
    <t xml:space="preserve">raná péče </t>
  </si>
  <si>
    <t xml:space="preserve">domovy se zvláštním režimem </t>
  </si>
  <si>
    <t>domovy pro osoby se zdravotním postižením</t>
  </si>
  <si>
    <t xml:space="preserve">chráněné bydlení </t>
  </si>
  <si>
    <t>krizová pomoc</t>
  </si>
  <si>
    <t xml:space="preserve">odborné sociální poradenství </t>
  </si>
  <si>
    <t>pečovatelská služba</t>
  </si>
  <si>
    <t xml:space="preserve">sociálně aktivizační služby pro rodiny s dětmi </t>
  </si>
  <si>
    <t>sociální rehabilitace</t>
  </si>
  <si>
    <t>sociálně aktivizační služby pro seniory a osoby se zdravotním postižením</t>
  </si>
  <si>
    <t xml:space="preserve"> týdenní stacionáře</t>
  </si>
  <si>
    <t>sociálně terapeutické dílny</t>
  </si>
  <si>
    <t>domovy se zvláštním režimem</t>
  </si>
  <si>
    <t>nízkoprahová denní centra</t>
  </si>
  <si>
    <t>noclehárny</t>
  </si>
  <si>
    <t>nízkoprahová zařízení pro děti a mládež</t>
  </si>
  <si>
    <t>průvodcovské a předčitatelské služby</t>
  </si>
  <si>
    <t>tlumočnické služby</t>
  </si>
  <si>
    <t>terénní programy</t>
  </si>
  <si>
    <t>domy na půl cesty</t>
  </si>
  <si>
    <t>ID</t>
  </si>
  <si>
    <t>Požadavek</t>
  </si>
  <si>
    <t>úvazky/lůžka</t>
  </si>
  <si>
    <t>FP</t>
  </si>
  <si>
    <t>IP</t>
  </si>
  <si>
    <t>MMVD</t>
  </si>
  <si>
    <t>9932137</t>
  </si>
  <si>
    <t>9548170</t>
  </si>
  <si>
    <t>síť</t>
  </si>
  <si>
    <t>9+3</t>
  </si>
  <si>
    <t>návrh  dotace</t>
  </si>
  <si>
    <t>3975657</t>
  </si>
  <si>
    <t>ZPK</t>
  </si>
  <si>
    <t>Svaz neslyšících a nedoslýchavých v ČR, z.s., Spolek neslyšících Plzeň,p.s.</t>
  </si>
  <si>
    <t>Dotace</t>
  </si>
  <si>
    <t>Úvazky/lůžka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</si>
</sst>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.0\ _K_č_-;\-* #,##0.0\ _K_č_-;_-* &quot;-&quot;?\ _K_č_-;_-@_-"/>
    <numFmt numFmtId="167" formatCode="0.000"/>
    <numFmt numFmtId="168" formatCode="0.0000"/>
  </numFmts>
  <fonts count="9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164" fontId="0" fillId="0" borderId="1" xfId="0" applyNumberFormat="1" applyBorder="1"/>
    <xf numFmtId="164" fontId="0" fillId="2" borderId="0" xfId="0" applyNumberFormat="1" applyFill="1" applyAlignment="1">
      <alignment horizontal="right"/>
    </xf>
    <xf numFmtId="164" fontId="0" fillId="2" borderId="1" xfId="0" applyNumberFormat="1" applyFill="1" applyBorder="1"/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left"/>
    </xf>
    <xf numFmtId="16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/>
    <xf numFmtId="49" fontId="0" fillId="0" borderId="0" xfId="0" applyNumberFormat="1" applyFill="1" applyAlignment="1"/>
    <xf numFmtId="164" fontId="0" fillId="0" borderId="0" xfId="0" applyNumberFormat="1" applyFill="1" applyAlignment="1"/>
    <xf numFmtId="49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164" fontId="0" fillId="3" borderId="1" xfId="0" applyNumberFormat="1" applyFill="1" applyBorder="1"/>
    <xf numFmtId="165" fontId="0" fillId="3" borderId="0" xfId="0" applyNumberFormat="1" applyFill="1" applyAlignment="1">
      <alignment horizontal="right"/>
    </xf>
    <xf numFmtId="165" fontId="0" fillId="3" borderId="0" xfId="0" applyNumberFormat="1" applyFill="1" applyAlignment="1"/>
    <xf numFmtId="164" fontId="0" fillId="3" borderId="0" xfId="0" applyNumberFormat="1" applyFill="1" applyAlignment="1"/>
    <xf numFmtId="166" fontId="0" fillId="3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167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/>
    <xf numFmtId="164" fontId="0" fillId="0" borderId="1" xfId="0" applyNumberFormat="1" applyFill="1" applyBorder="1" applyAlignment="1"/>
    <xf numFmtId="167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/>
    <xf numFmtId="164" fontId="0" fillId="5" borderId="0" xfId="0" applyNumberFormat="1" applyFill="1"/>
    <xf numFmtId="164" fontId="0" fillId="0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89"/>
  <sheetViews>
    <sheetView topLeftCell="A70" zoomScale="94" zoomScaleNormal="94" workbookViewId="0">
      <selection activeCell="C78" sqref="C78:H78"/>
    </sheetView>
  </sheetViews>
  <sheetFormatPr defaultRowHeight="15" x14ac:dyDescent="0.25"/>
  <cols>
    <col min="1" max="2" width="8.85546875" style="7"/>
    <col min="3" max="3" width="47" customWidth="1"/>
    <col min="4" max="5" width="10.5703125" customWidth="1"/>
    <col min="6" max="6" width="39.28515625" customWidth="1"/>
    <col min="7" max="7" width="17.28515625" style="15" customWidth="1"/>
    <col min="8" max="8" width="12.140625" style="15" customWidth="1"/>
    <col min="9" max="9" width="8.42578125" style="15" customWidth="1"/>
    <col min="10" max="10" width="9" style="15" customWidth="1"/>
    <col min="11" max="11" width="8.28515625" style="24" customWidth="1"/>
    <col min="12" max="12" width="15.28515625" customWidth="1"/>
  </cols>
  <sheetData>
    <row r="1" spans="1:12" x14ac:dyDescent="0.25">
      <c r="C1" s="1" t="s">
        <v>0</v>
      </c>
      <c r="D1" s="1" t="s">
        <v>1</v>
      </c>
      <c r="E1" s="1" t="s">
        <v>194</v>
      </c>
      <c r="F1" s="1" t="s">
        <v>2</v>
      </c>
      <c r="G1" s="16" t="s">
        <v>195</v>
      </c>
      <c r="H1" s="17" t="s">
        <v>197</v>
      </c>
      <c r="I1" s="17" t="s">
        <v>198</v>
      </c>
      <c r="J1" s="17" t="s">
        <v>202</v>
      </c>
      <c r="K1" s="23" t="s">
        <v>196</v>
      </c>
      <c r="L1" s="18" t="s">
        <v>199</v>
      </c>
    </row>
    <row r="2" spans="1:12" x14ac:dyDescent="0.25">
      <c r="A2" s="84">
        <v>1</v>
      </c>
      <c r="B2" s="69">
        <v>1</v>
      </c>
      <c r="C2" s="33" t="s">
        <v>3</v>
      </c>
      <c r="D2" s="33" t="s">
        <v>4</v>
      </c>
      <c r="E2" s="33" t="s">
        <v>86</v>
      </c>
      <c r="F2" s="33" t="s">
        <v>85</v>
      </c>
      <c r="G2" s="34">
        <v>400000</v>
      </c>
      <c r="H2" s="34">
        <v>56000</v>
      </c>
      <c r="I2" s="34">
        <v>6</v>
      </c>
      <c r="J2" s="40">
        <v>7.5</v>
      </c>
      <c r="K2" s="35">
        <v>1.5</v>
      </c>
      <c r="L2" s="36">
        <f>(H2*K2*12*0.1)</f>
        <v>100800</v>
      </c>
    </row>
    <row r="3" spans="1:12" x14ac:dyDescent="0.25">
      <c r="A3" s="84"/>
      <c r="B3" s="69">
        <v>2</v>
      </c>
      <c r="C3" s="2" t="s">
        <v>3</v>
      </c>
      <c r="D3" s="2" t="s">
        <v>4</v>
      </c>
      <c r="E3" s="2" t="s">
        <v>87</v>
      </c>
      <c r="F3" s="2" t="s">
        <v>170</v>
      </c>
      <c r="G3" s="12">
        <v>610000</v>
      </c>
      <c r="H3" s="12">
        <v>73000</v>
      </c>
      <c r="I3" s="12"/>
      <c r="J3" s="12"/>
      <c r="K3" s="27">
        <v>4.9400000000000004</v>
      </c>
      <c r="L3" s="20">
        <f>(H3*K3*12*0.1)</f>
        <v>432744</v>
      </c>
    </row>
    <row r="4" spans="1:12" x14ac:dyDescent="0.25">
      <c r="A4" s="11">
        <v>2</v>
      </c>
      <c r="B4" s="69">
        <v>3</v>
      </c>
      <c r="C4" s="2" t="s">
        <v>5</v>
      </c>
      <c r="D4" s="2" t="s">
        <v>6</v>
      </c>
      <c r="E4" s="2" t="s">
        <v>88</v>
      </c>
      <c r="F4" s="2" t="s">
        <v>171</v>
      </c>
      <c r="G4" s="12">
        <v>1034410</v>
      </c>
      <c r="H4" s="12">
        <v>1090</v>
      </c>
      <c r="I4" s="12"/>
      <c r="J4" s="12"/>
      <c r="K4" s="27">
        <v>26</v>
      </c>
      <c r="L4" s="26">
        <f>H4*K4*366*0.1</f>
        <v>1037244</v>
      </c>
    </row>
    <row r="5" spans="1:12" s="5" customFormat="1" x14ac:dyDescent="0.25">
      <c r="A5" s="10">
        <v>3</v>
      </c>
      <c r="B5" s="70">
        <v>4</v>
      </c>
      <c r="C5" s="3" t="s">
        <v>7</v>
      </c>
      <c r="D5" s="3" t="s">
        <v>8</v>
      </c>
      <c r="E5" s="3" t="s">
        <v>89</v>
      </c>
      <c r="F5" s="3" t="s">
        <v>172</v>
      </c>
      <c r="G5" s="13">
        <v>550000</v>
      </c>
      <c r="H5" s="13">
        <v>1590</v>
      </c>
      <c r="I5" s="13"/>
      <c r="J5" s="13"/>
      <c r="K5" s="28">
        <v>32</v>
      </c>
      <c r="L5" s="20">
        <f>(H5*K5*366*0.1)</f>
        <v>1862208</v>
      </c>
    </row>
    <row r="6" spans="1:12" s="5" customFormat="1" x14ac:dyDescent="0.25">
      <c r="A6" s="85">
        <v>4</v>
      </c>
      <c r="B6" s="70">
        <v>5</v>
      </c>
      <c r="C6" s="25" t="s">
        <v>9</v>
      </c>
      <c r="D6" s="25" t="s">
        <v>10</v>
      </c>
      <c r="E6" s="25" t="s">
        <v>90</v>
      </c>
      <c r="F6" s="25" t="s">
        <v>170</v>
      </c>
      <c r="G6" s="21">
        <v>565020</v>
      </c>
      <c r="H6" s="21">
        <v>73000</v>
      </c>
      <c r="I6" s="21"/>
      <c r="J6" s="21"/>
      <c r="K6" s="29">
        <v>6.45</v>
      </c>
      <c r="L6" s="22">
        <f>(H6*K6*12*0.1)</f>
        <v>565020</v>
      </c>
    </row>
    <row r="7" spans="1:12" s="5" customFormat="1" x14ac:dyDescent="0.25">
      <c r="A7" s="85"/>
      <c r="B7" s="70">
        <v>6</v>
      </c>
      <c r="C7" s="25" t="s">
        <v>9</v>
      </c>
      <c r="D7" s="25" t="s">
        <v>10</v>
      </c>
      <c r="E7" s="25" t="s">
        <v>91</v>
      </c>
      <c r="F7" s="25" t="s">
        <v>173</v>
      </c>
      <c r="G7" s="21">
        <v>74100</v>
      </c>
      <c r="H7" s="21">
        <v>65000</v>
      </c>
      <c r="I7" s="21"/>
      <c r="J7" s="21"/>
      <c r="K7" s="29">
        <v>0.95</v>
      </c>
      <c r="L7" s="22">
        <f t="shared" ref="L7:L8" si="0">(H7*K7*12*0.1)</f>
        <v>74100</v>
      </c>
    </row>
    <row r="8" spans="1:12" s="5" customFormat="1" x14ac:dyDescent="0.25">
      <c r="A8" s="10">
        <v>5</v>
      </c>
      <c r="B8" s="70">
        <v>7</v>
      </c>
      <c r="C8" s="25" t="s">
        <v>11</v>
      </c>
      <c r="D8" s="25" t="s">
        <v>12</v>
      </c>
      <c r="E8" s="25" t="s">
        <v>92</v>
      </c>
      <c r="F8" s="25" t="s">
        <v>174</v>
      </c>
      <c r="G8" s="21">
        <v>80000</v>
      </c>
      <c r="H8" s="21">
        <v>75000</v>
      </c>
      <c r="I8" s="21"/>
      <c r="J8" s="21"/>
      <c r="K8" s="29">
        <v>0.8</v>
      </c>
      <c r="L8" s="22">
        <f t="shared" si="0"/>
        <v>72000</v>
      </c>
    </row>
    <row r="9" spans="1:12" x14ac:dyDescent="0.25">
      <c r="A9" s="11">
        <v>6</v>
      </c>
      <c r="B9" s="69">
        <v>8</v>
      </c>
      <c r="C9" s="2" t="s">
        <v>13</v>
      </c>
      <c r="D9" s="2" t="s">
        <v>14</v>
      </c>
      <c r="E9" s="2" t="s">
        <v>93</v>
      </c>
      <c r="F9" s="2" t="s">
        <v>175</v>
      </c>
      <c r="G9" s="12">
        <v>1505000</v>
      </c>
      <c r="H9" s="12">
        <v>1645</v>
      </c>
      <c r="I9" s="12"/>
      <c r="J9" s="12"/>
      <c r="K9" s="27">
        <v>32</v>
      </c>
      <c r="L9" s="20">
        <f>(H9*K9*366*0.1)</f>
        <v>1926624</v>
      </c>
    </row>
    <row r="10" spans="1:12" s="5" customFormat="1" x14ac:dyDescent="0.25">
      <c r="A10" s="10">
        <v>7</v>
      </c>
      <c r="B10" s="70">
        <v>9</v>
      </c>
      <c r="C10" s="3" t="s">
        <v>15</v>
      </c>
      <c r="D10" s="3" t="s">
        <v>16</v>
      </c>
      <c r="E10" s="3" t="s">
        <v>201</v>
      </c>
      <c r="F10" s="3" t="s">
        <v>174</v>
      </c>
      <c r="G10" s="14">
        <v>279000</v>
      </c>
      <c r="H10" s="14">
        <v>75000</v>
      </c>
      <c r="I10" s="14"/>
      <c r="J10" s="14"/>
      <c r="K10" s="28">
        <v>3.07</v>
      </c>
      <c r="L10" s="26">
        <f t="shared" ref="L10" si="1">(H10*K10*12*0.1)</f>
        <v>276300</v>
      </c>
    </row>
    <row r="11" spans="1:12" x14ac:dyDescent="0.25">
      <c r="A11" s="84">
        <v>8</v>
      </c>
      <c r="B11" s="69">
        <v>10</v>
      </c>
      <c r="C11" s="2" t="s">
        <v>17</v>
      </c>
      <c r="D11" s="2" t="s">
        <v>18</v>
      </c>
      <c r="E11" s="2" t="s">
        <v>94</v>
      </c>
      <c r="F11" s="2" t="s">
        <v>170</v>
      </c>
      <c r="G11" s="12">
        <v>2754000</v>
      </c>
      <c r="H11" s="12">
        <v>73000</v>
      </c>
      <c r="I11" s="12"/>
      <c r="J11" s="12"/>
      <c r="K11" s="27">
        <v>31.44</v>
      </c>
      <c r="L11" s="20">
        <f>(H11*K11*12*0.1)</f>
        <v>2754144</v>
      </c>
    </row>
    <row r="12" spans="1:12" s="5" customFormat="1" x14ac:dyDescent="0.25">
      <c r="A12" s="84"/>
      <c r="B12" s="69">
        <v>11</v>
      </c>
      <c r="C12" s="25" t="s">
        <v>17</v>
      </c>
      <c r="D12" s="25" t="s">
        <v>18</v>
      </c>
      <c r="E12" s="25" t="s">
        <v>95</v>
      </c>
      <c r="F12" s="25" t="s">
        <v>176</v>
      </c>
      <c r="G12" s="21">
        <v>1431000</v>
      </c>
      <c r="H12" s="21">
        <v>1630</v>
      </c>
      <c r="I12" s="21"/>
      <c r="J12" s="21"/>
      <c r="K12" s="29">
        <v>20</v>
      </c>
      <c r="L12" s="22">
        <f>(H12*K12*366*0.1)*1.2</f>
        <v>1431792</v>
      </c>
    </row>
    <row r="13" spans="1:12" x14ac:dyDescent="0.25">
      <c r="A13" s="84"/>
      <c r="B13" s="69">
        <v>12</v>
      </c>
      <c r="C13" s="2" t="s">
        <v>17</v>
      </c>
      <c r="D13" s="2" t="s">
        <v>18</v>
      </c>
      <c r="E13" s="2" t="s">
        <v>96</v>
      </c>
      <c r="F13" s="2" t="s">
        <v>176</v>
      </c>
      <c r="G13" s="12">
        <v>596500</v>
      </c>
      <c r="H13" s="12">
        <v>1630</v>
      </c>
      <c r="I13" s="12"/>
      <c r="J13" s="12"/>
      <c r="K13" s="27">
        <v>10</v>
      </c>
      <c r="L13" s="20">
        <f>(H13*K13*366*0.1)</f>
        <v>596580</v>
      </c>
    </row>
    <row r="14" spans="1:12" x14ac:dyDescent="0.25">
      <c r="A14" s="84"/>
      <c r="B14" s="69">
        <v>13</v>
      </c>
      <c r="C14" s="31" t="s">
        <v>17</v>
      </c>
      <c r="D14" s="31" t="s">
        <v>18</v>
      </c>
      <c r="E14" s="31" t="s">
        <v>97</v>
      </c>
      <c r="F14" s="31" t="s">
        <v>177</v>
      </c>
      <c r="G14" s="32">
        <v>481000</v>
      </c>
      <c r="H14" s="14">
        <v>1045</v>
      </c>
      <c r="I14" s="14"/>
      <c r="J14" s="14"/>
      <c r="K14" s="28" t="s">
        <v>203</v>
      </c>
      <c r="L14" s="26">
        <v>481912</v>
      </c>
    </row>
    <row r="15" spans="1:12" x14ac:dyDescent="0.25">
      <c r="A15" s="84"/>
      <c r="B15" s="69">
        <v>14</v>
      </c>
      <c r="C15" s="2" t="s">
        <v>17</v>
      </c>
      <c r="D15" s="2" t="s">
        <v>18</v>
      </c>
      <c r="E15" s="2" t="s">
        <v>98</v>
      </c>
      <c r="F15" s="2" t="s">
        <v>178</v>
      </c>
      <c r="G15" s="12">
        <v>520500</v>
      </c>
      <c r="H15" s="12">
        <v>77000</v>
      </c>
      <c r="I15" s="12"/>
      <c r="J15" s="12"/>
      <c r="K15" s="42">
        <v>5.6379999999999999</v>
      </c>
      <c r="L15" s="20">
        <f t="shared" ref="L15:L16" si="2">(H15*K15*12*0.1)</f>
        <v>520951.2</v>
      </c>
    </row>
    <row r="16" spans="1:12" x14ac:dyDescent="0.25">
      <c r="A16" s="84"/>
      <c r="B16" s="69">
        <v>15</v>
      </c>
      <c r="C16" s="2" t="s">
        <v>17</v>
      </c>
      <c r="D16" s="2" t="s">
        <v>18</v>
      </c>
      <c r="E16" s="2" t="s">
        <v>99</v>
      </c>
      <c r="F16" s="19" t="s">
        <v>189</v>
      </c>
      <c r="G16" s="12">
        <v>1617000</v>
      </c>
      <c r="H16" s="12">
        <v>61000</v>
      </c>
      <c r="I16" s="12"/>
      <c r="J16" s="12"/>
      <c r="K16" s="27">
        <v>22.091999999999999</v>
      </c>
      <c r="L16" s="20">
        <f t="shared" si="2"/>
        <v>1617134.4000000001</v>
      </c>
    </row>
    <row r="17" spans="1:14" x14ac:dyDescent="0.25">
      <c r="A17" s="84"/>
      <c r="B17" s="69">
        <v>16</v>
      </c>
      <c r="C17" s="25" t="s">
        <v>17</v>
      </c>
      <c r="D17" s="25" t="s">
        <v>18</v>
      </c>
      <c r="E17" s="25" t="s">
        <v>100</v>
      </c>
      <c r="F17" s="25" t="s">
        <v>173</v>
      </c>
      <c r="G17" s="21">
        <v>111500</v>
      </c>
      <c r="H17" s="21">
        <v>1270</v>
      </c>
      <c r="I17" s="21"/>
      <c r="J17" s="21"/>
      <c r="K17" s="29">
        <v>2</v>
      </c>
      <c r="L17" s="22">
        <f>(H17*K17*366*0.1)*1.2</f>
        <v>111556.8</v>
      </c>
    </row>
    <row r="18" spans="1:14" x14ac:dyDescent="0.25">
      <c r="A18" s="84"/>
      <c r="B18" s="69">
        <v>17</v>
      </c>
      <c r="C18" s="2" t="s">
        <v>17</v>
      </c>
      <c r="D18" s="2" t="s">
        <v>18</v>
      </c>
      <c r="E18" s="2" t="s">
        <v>101</v>
      </c>
      <c r="F18" s="2" t="s">
        <v>173</v>
      </c>
      <c r="G18" s="12">
        <v>92500</v>
      </c>
      <c r="H18" s="12">
        <v>1270</v>
      </c>
      <c r="I18" s="12"/>
      <c r="J18" s="12"/>
      <c r="K18" s="27">
        <v>2</v>
      </c>
      <c r="L18" s="20">
        <f>(H18*K18*366*0.1)</f>
        <v>92964</v>
      </c>
    </row>
    <row r="19" spans="1:14" x14ac:dyDescent="0.25">
      <c r="A19" s="84"/>
      <c r="B19" s="69">
        <v>18</v>
      </c>
      <c r="C19" s="2" t="s">
        <v>17</v>
      </c>
      <c r="D19" s="2" t="s">
        <v>18</v>
      </c>
      <c r="E19" s="2" t="s">
        <v>102</v>
      </c>
      <c r="F19" s="2" t="s">
        <v>179</v>
      </c>
      <c r="G19" s="12">
        <v>453500</v>
      </c>
      <c r="H19" s="12">
        <v>69000</v>
      </c>
      <c r="I19" s="12"/>
      <c r="J19" s="12"/>
      <c r="K19" s="27">
        <v>5.48</v>
      </c>
      <c r="L19" s="20">
        <f t="shared" ref="L19:L23" si="3">(H19*K19*12*0.1)</f>
        <v>453744.00000000012</v>
      </c>
    </row>
    <row r="20" spans="1:14" x14ac:dyDescent="0.25">
      <c r="A20" s="84"/>
      <c r="B20" s="69">
        <v>19</v>
      </c>
      <c r="C20" s="2" t="s">
        <v>17</v>
      </c>
      <c r="D20" s="2" t="s">
        <v>18</v>
      </c>
      <c r="E20" s="2" t="s">
        <v>103</v>
      </c>
      <c r="F20" s="2" t="s">
        <v>179</v>
      </c>
      <c r="G20" s="12">
        <v>413500</v>
      </c>
      <c r="H20" s="12">
        <v>69000</v>
      </c>
      <c r="I20" s="12"/>
      <c r="J20" s="12"/>
      <c r="K20" s="27">
        <v>4.9950000000000001</v>
      </c>
      <c r="L20" s="20">
        <f t="shared" si="3"/>
        <v>413586</v>
      </c>
    </row>
    <row r="21" spans="1:14" x14ac:dyDescent="0.25">
      <c r="A21" s="84"/>
      <c r="B21" s="69">
        <v>20</v>
      </c>
      <c r="C21" s="2" t="s">
        <v>17</v>
      </c>
      <c r="D21" s="2" t="s">
        <v>18</v>
      </c>
      <c r="E21" s="2" t="s">
        <v>104</v>
      </c>
      <c r="F21" s="2" t="s">
        <v>180</v>
      </c>
      <c r="G21" s="12">
        <v>2313500</v>
      </c>
      <c r="H21" s="12">
        <v>64000</v>
      </c>
      <c r="I21" s="12"/>
      <c r="J21" s="12"/>
      <c r="K21" s="27">
        <v>30.124199999999998</v>
      </c>
      <c r="L21" s="20">
        <f t="shared" si="3"/>
        <v>2313538.5600000001</v>
      </c>
    </row>
    <row r="22" spans="1:14" x14ac:dyDescent="0.25">
      <c r="A22" s="84"/>
      <c r="B22" s="69">
        <v>21</v>
      </c>
      <c r="C22" s="2" t="s">
        <v>17</v>
      </c>
      <c r="D22" s="2" t="s">
        <v>18</v>
      </c>
      <c r="E22" s="2" t="s">
        <v>105</v>
      </c>
      <c r="F22" s="2" t="s">
        <v>181</v>
      </c>
      <c r="G22" s="12">
        <v>135900</v>
      </c>
      <c r="H22" s="12">
        <v>64000</v>
      </c>
      <c r="I22" s="12"/>
      <c r="J22" s="12"/>
      <c r="K22" s="27">
        <v>1.77</v>
      </c>
      <c r="L22" s="20">
        <f t="shared" si="3"/>
        <v>135936</v>
      </c>
    </row>
    <row r="23" spans="1:14" x14ac:dyDescent="0.25">
      <c r="A23" s="84"/>
      <c r="B23" s="69">
        <v>22</v>
      </c>
      <c r="C23" s="2" t="s">
        <v>17</v>
      </c>
      <c r="D23" s="2" t="s">
        <v>18</v>
      </c>
      <c r="E23" s="2" t="s">
        <v>106</v>
      </c>
      <c r="F23" s="2" t="s">
        <v>181</v>
      </c>
      <c r="G23" s="12">
        <v>1398000</v>
      </c>
      <c r="H23" s="12">
        <v>64000</v>
      </c>
      <c r="I23" s="12"/>
      <c r="J23" s="12"/>
      <c r="K23" s="27">
        <v>18.206</v>
      </c>
      <c r="L23" s="20">
        <f t="shared" si="3"/>
        <v>1398220.8</v>
      </c>
    </row>
    <row r="24" spans="1:14" x14ac:dyDescent="0.25">
      <c r="A24" s="84">
        <v>9</v>
      </c>
      <c r="B24" s="69">
        <v>23</v>
      </c>
      <c r="C24" s="2" t="s">
        <v>19</v>
      </c>
      <c r="D24" s="2" t="s">
        <v>20</v>
      </c>
      <c r="E24" s="2" t="s">
        <v>107</v>
      </c>
      <c r="F24" s="2" t="s">
        <v>172</v>
      </c>
      <c r="G24" s="12">
        <v>690000</v>
      </c>
      <c r="H24" s="12">
        <v>1590</v>
      </c>
      <c r="I24" s="12"/>
      <c r="J24" s="12"/>
      <c r="K24" s="27">
        <v>15</v>
      </c>
      <c r="L24" s="20">
        <f>(H24*K24*366*0.1)</f>
        <v>872910</v>
      </c>
    </row>
    <row r="25" spans="1:14" x14ac:dyDescent="0.25">
      <c r="A25" s="84"/>
      <c r="B25" s="69">
        <v>24</v>
      </c>
      <c r="C25" s="2" t="s">
        <v>19</v>
      </c>
      <c r="D25" s="2" t="s">
        <v>20</v>
      </c>
      <c r="E25" s="19" t="s">
        <v>200</v>
      </c>
      <c r="F25" s="2" t="s">
        <v>182</v>
      </c>
      <c r="G25" s="12">
        <v>771900</v>
      </c>
      <c r="H25" s="14">
        <v>1410</v>
      </c>
      <c r="I25" s="12"/>
      <c r="J25" s="12"/>
      <c r="K25" s="27">
        <v>15</v>
      </c>
      <c r="L25" s="20">
        <f>(H25*K25*366*0.1)</f>
        <v>774090</v>
      </c>
    </row>
    <row r="26" spans="1:14" x14ac:dyDescent="0.25">
      <c r="A26" s="84"/>
      <c r="B26" s="69">
        <v>25</v>
      </c>
      <c r="C26" s="2" t="s">
        <v>19</v>
      </c>
      <c r="D26" s="2" t="s">
        <v>20</v>
      </c>
      <c r="E26" s="2" t="s">
        <v>108</v>
      </c>
      <c r="F26" s="2" t="s">
        <v>180</v>
      </c>
      <c r="G26" s="12">
        <v>420000</v>
      </c>
      <c r="H26" s="12">
        <v>64000</v>
      </c>
      <c r="I26" s="12"/>
      <c r="J26" s="12"/>
      <c r="K26" s="27">
        <v>6.54</v>
      </c>
      <c r="L26" s="20">
        <f t="shared" ref="L26" si="4">(H26*K26*12*0.1)</f>
        <v>502272</v>
      </c>
    </row>
    <row r="27" spans="1:14" x14ac:dyDescent="0.25">
      <c r="A27" s="84"/>
      <c r="B27" s="69">
        <v>26</v>
      </c>
      <c r="C27" s="2" t="s">
        <v>19</v>
      </c>
      <c r="D27" s="2" t="s">
        <v>20</v>
      </c>
      <c r="E27" s="2" t="s">
        <v>109</v>
      </c>
      <c r="F27" s="2" t="s">
        <v>179</v>
      </c>
      <c r="G27" s="12">
        <v>200000</v>
      </c>
      <c r="H27" s="12">
        <v>69000</v>
      </c>
      <c r="I27" s="12"/>
      <c r="J27" s="12"/>
      <c r="K27" s="27">
        <v>6.26</v>
      </c>
      <c r="L27" s="20">
        <f t="shared" ref="L27" si="5">(H27*K27*12*0.1)</f>
        <v>518328</v>
      </c>
    </row>
    <row r="28" spans="1:14" x14ac:dyDescent="0.25">
      <c r="A28" s="84"/>
      <c r="B28" s="69">
        <v>27</v>
      </c>
      <c r="C28" s="2" t="s">
        <v>19</v>
      </c>
      <c r="D28" s="2" t="s">
        <v>20</v>
      </c>
      <c r="E28" s="2" t="s">
        <v>110</v>
      </c>
      <c r="F28" s="2" t="s">
        <v>178</v>
      </c>
      <c r="G28" s="12">
        <v>277200</v>
      </c>
      <c r="H28" s="12">
        <v>77000</v>
      </c>
      <c r="I28" s="12"/>
      <c r="J28" s="12"/>
      <c r="K28" s="24">
        <v>3</v>
      </c>
      <c r="L28" s="20">
        <f t="shared" ref="L28:L29" si="6">(H28*K28*12*0.1)</f>
        <v>277200</v>
      </c>
    </row>
    <row r="29" spans="1:14" x14ac:dyDescent="0.25">
      <c r="A29" s="84"/>
      <c r="B29" s="69">
        <v>28</v>
      </c>
      <c r="C29" s="2" t="s">
        <v>19</v>
      </c>
      <c r="D29" s="2" t="s">
        <v>20</v>
      </c>
      <c r="E29" s="2" t="s">
        <v>111</v>
      </c>
      <c r="F29" s="2" t="s">
        <v>183</v>
      </c>
      <c r="G29" s="12">
        <v>183600</v>
      </c>
      <c r="H29" s="12">
        <v>60000</v>
      </c>
      <c r="I29" s="12"/>
      <c r="J29" s="12"/>
      <c r="K29" s="27">
        <v>2.5499999999999998</v>
      </c>
      <c r="L29" s="20">
        <f t="shared" si="6"/>
        <v>183600</v>
      </c>
      <c r="N29">
        <v>1</v>
      </c>
    </row>
    <row r="30" spans="1:14" x14ac:dyDescent="0.25">
      <c r="A30" s="84"/>
      <c r="B30" s="69">
        <v>29</v>
      </c>
      <c r="C30" s="2" t="s">
        <v>19</v>
      </c>
      <c r="D30" s="2" t="s">
        <v>20</v>
      </c>
      <c r="E30" s="2" t="s">
        <v>112</v>
      </c>
      <c r="F30" s="2" t="s">
        <v>172</v>
      </c>
      <c r="G30" s="12">
        <v>690000</v>
      </c>
      <c r="H30" s="12">
        <v>1590</v>
      </c>
      <c r="I30" s="12"/>
      <c r="J30" s="12"/>
      <c r="K30" s="27">
        <v>27</v>
      </c>
      <c r="L30" s="20">
        <f>(H30*K30*366*0.1)</f>
        <v>1571238</v>
      </c>
    </row>
    <row r="31" spans="1:14" x14ac:dyDescent="0.25">
      <c r="A31" s="84">
        <v>10</v>
      </c>
      <c r="B31" s="69">
        <v>30</v>
      </c>
      <c r="C31" s="2" t="s">
        <v>21</v>
      </c>
      <c r="D31" s="2" t="s">
        <v>22</v>
      </c>
      <c r="E31" s="2" t="s">
        <v>113</v>
      </c>
      <c r="F31" s="2" t="s">
        <v>180</v>
      </c>
      <c r="G31" s="12">
        <v>350000</v>
      </c>
      <c r="H31" s="12">
        <v>64000</v>
      </c>
      <c r="I31" s="12"/>
      <c r="J31" s="12"/>
      <c r="K31" s="27">
        <v>16.920000000000002</v>
      </c>
      <c r="L31" s="20">
        <f t="shared" ref="L31" si="7">(H31*K31*12*0.1)</f>
        <v>1299456</v>
      </c>
    </row>
    <row r="32" spans="1:14" x14ac:dyDescent="0.25">
      <c r="A32" s="84"/>
      <c r="B32" s="69">
        <v>31</v>
      </c>
      <c r="C32" s="2" t="s">
        <v>21</v>
      </c>
      <c r="D32" s="2" t="s">
        <v>22</v>
      </c>
      <c r="E32" s="2" t="s">
        <v>114</v>
      </c>
      <c r="F32" s="2" t="s">
        <v>184</v>
      </c>
      <c r="G32" s="12">
        <v>450000</v>
      </c>
      <c r="H32" s="12">
        <v>1590</v>
      </c>
      <c r="I32" s="12"/>
      <c r="J32" s="12"/>
      <c r="K32" s="27">
        <v>29</v>
      </c>
      <c r="L32" s="20">
        <f>(H32*K32*366*0.1)</f>
        <v>1687626</v>
      </c>
    </row>
    <row r="33" spans="1:13" x14ac:dyDescent="0.25">
      <c r="A33" s="11">
        <v>11</v>
      </c>
      <c r="B33" s="69">
        <v>32</v>
      </c>
      <c r="C33" s="2" t="s">
        <v>23</v>
      </c>
      <c r="D33" s="2" t="s">
        <v>24</v>
      </c>
      <c r="E33" s="2" t="s">
        <v>115</v>
      </c>
      <c r="F33" s="2" t="s">
        <v>172</v>
      </c>
      <c r="G33" s="12">
        <v>1200000</v>
      </c>
      <c r="H33" s="12">
        <v>1590</v>
      </c>
      <c r="I33" s="12"/>
      <c r="J33" s="12"/>
      <c r="K33" s="27">
        <v>21</v>
      </c>
      <c r="L33" s="20">
        <f>(H33*K33*366*0.1)</f>
        <v>1222074</v>
      </c>
    </row>
    <row r="34" spans="1:13" x14ac:dyDescent="0.25">
      <c r="A34" s="11">
        <v>12</v>
      </c>
      <c r="B34" s="69">
        <v>33</v>
      </c>
      <c r="C34" s="2" t="s">
        <v>25</v>
      </c>
      <c r="D34" s="2" t="s">
        <v>26</v>
      </c>
      <c r="E34" s="2" t="s">
        <v>116</v>
      </c>
      <c r="F34" s="2" t="s">
        <v>172</v>
      </c>
      <c r="G34" s="12">
        <v>600000</v>
      </c>
      <c r="H34" s="12">
        <v>1590</v>
      </c>
      <c r="I34" s="12"/>
      <c r="J34" s="12"/>
      <c r="K34" s="27">
        <v>15</v>
      </c>
      <c r="L34" s="20">
        <f>(H34*K34*366*0.1)</f>
        <v>872910</v>
      </c>
    </row>
    <row r="35" spans="1:13" x14ac:dyDescent="0.25">
      <c r="A35" s="84">
        <v>13</v>
      </c>
      <c r="B35" s="69">
        <v>34</v>
      </c>
      <c r="C35" s="33" t="s">
        <v>27</v>
      </c>
      <c r="D35" s="33" t="s">
        <v>28</v>
      </c>
      <c r="E35" s="33" t="s">
        <v>117</v>
      </c>
      <c r="F35" s="33" t="s">
        <v>185</v>
      </c>
      <c r="G35" s="34">
        <v>4000</v>
      </c>
      <c r="H35" s="34">
        <v>66000</v>
      </c>
      <c r="I35" s="38">
        <v>2.87</v>
      </c>
      <c r="J35" s="37">
        <v>2.87</v>
      </c>
      <c r="K35" s="35">
        <v>2.4</v>
      </c>
      <c r="L35" s="36">
        <v>0</v>
      </c>
      <c r="M35" s="66" t="s">
        <v>206</v>
      </c>
    </row>
    <row r="36" spans="1:13" x14ac:dyDescent="0.25">
      <c r="A36" s="84"/>
      <c r="B36" s="69">
        <v>35</v>
      </c>
      <c r="C36" s="33" t="s">
        <v>27</v>
      </c>
      <c r="D36" s="33" t="s">
        <v>28</v>
      </c>
      <c r="E36" s="33" t="s">
        <v>118</v>
      </c>
      <c r="F36" s="33" t="s">
        <v>182</v>
      </c>
      <c r="G36" s="34">
        <v>4000</v>
      </c>
      <c r="H36" s="34">
        <v>77000</v>
      </c>
      <c r="I36" s="39">
        <v>2</v>
      </c>
      <c r="J36" s="34">
        <v>2</v>
      </c>
      <c r="K36" s="35">
        <v>1.9</v>
      </c>
      <c r="L36" s="36">
        <v>0</v>
      </c>
      <c r="M36" s="66" t="s">
        <v>206</v>
      </c>
    </row>
    <row r="37" spans="1:13" x14ac:dyDescent="0.25">
      <c r="A37" s="11">
        <v>14</v>
      </c>
      <c r="B37" s="69">
        <v>36</v>
      </c>
      <c r="C37" s="2" t="s">
        <v>29</v>
      </c>
      <c r="D37" s="2" t="s">
        <v>30</v>
      </c>
      <c r="E37" s="2" t="s">
        <v>119</v>
      </c>
      <c r="F37" s="2" t="s">
        <v>173</v>
      </c>
      <c r="G37" s="12">
        <v>312000</v>
      </c>
      <c r="H37" s="12">
        <v>65000</v>
      </c>
      <c r="I37" s="12"/>
      <c r="J37" s="12"/>
      <c r="K37" s="27">
        <v>4</v>
      </c>
      <c r="L37" s="20">
        <f t="shared" ref="L37:L39" si="8">(H37*K37*12*0.1)</f>
        <v>312000</v>
      </c>
    </row>
    <row r="38" spans="1:13" x14ac:dyDescent="0.25">
      <c r="A38" s="11">
        <v>15</v>
      </c>
      <c r="B38" s="69">
        <v>37</v>
      </c>
      <c r="C38" s="2" t="s">
        <v>31</v>
      </c>
      <c r="D38" s="2" t="s">
        <v>32</v>
      </c>
      <c r="E38" s="2" t="s">
        <v>120</v>
      </c>
      <c r="F38" s="2" t="s">
        <v>180</v>
      </c>
      <c r="G38" s="12">
        <v>100000</v>
      </c>
      <c r="H38" s="12">
        <v>64000</v>
      </c>
      <c r="I38" s="12"/>
      <c r="J38" s="12"/>
      <c r="K38" s="27">
        <v>21.8612</v>
      </c>
      <c r="L38" s="20">
        <f t="shared" si="8"/>
        <v>1678940.1600000001</v>
      </c>
    </row>
    <row r="39" spans="1:13" x14ac:dyDescent="0.25">
      <c r="A39" s="84">
        <v>16</v>
      </c>
      <c r="B39" s="69">
        <v>38</v>
      </c>
      <c r="C39" s="2" t="s">
        <v>33</v>
      </c>
      <c r="D39" s="2" t="s">
        <v>34</v>
      </c>
      <c r="E39" s="2" t="s">
        <v>121</v>
      </c>
      <c r="F39" s="2" t="s">
        <v>180</v>
      </c>
      <c r="G39" s="12">
        <v>2534400</v>
      </c>
      <c r="H39" s="12">
        <v>64000</v>
      </c>
      <c r="I39" s="12"/>
      <c r="J39" s="12"/>
      <c r="K39" s="27">
        <v>33</v>
      </c>
      <c r="L39" s="20">
        <f t="shared" si="8"/>
        <v>2534400</v>
      </c>
    </row>
    <row r="40" spans="1:13" x14ac:dyDescent="0.25">
      <c r="A40" s="84"/>
      <c r="B40" s="69">
        <v>39</v>
      </c>
      <c r="C40" s="2" t="s">
        <v>33</v>
      </c>
      <c r="D40" s="2" t="s">
        <v>34</v>
      </c>
      <c r="E40" s="2" t="s">
        <v>122</v>
      </c>
      <c r="F40" s="2" t="s">
        <v>173</v>
      </c>
      <c r="G40" s="12">
        <v>780000</v>
      </c>
      <c r="H40" s="12">
        <v>65000</v>
      </c>
      <c r="I40" s="12"/>
      <c r="J40" s="14"/>
      <c r="K40" s="28">
        <v>9.75</v>
      </c>
      <c r="L40" s="20">
        <f t="shared" ref="L40:L41" si="9">(H40*K40*12*0.1)</f>
        <v>760500</v>
      </c>
    </row>
    <row r="41" spans="1:13" x14ac:dyDescent="0.25">
      <c r="A41" s="84"/>
      <c r="B41" s="69">
        <v>40</v>
      </c>
      <c r="C41" s="2" t="s">
        <v>33</v>
      </c>
      <c r="D41" s="2" t="s">
        <v>34</v>
      </c>
      <c r="E41" s="2" t="s">
        <v>123</v>
      </c>
      <c r="F41" s="2" t="s">
        <v>183</v>
      </c>
      <c r="G41" s="12">
        <v>136080</v>
      </c>
      <c r="H41" s="12">
        <v>60000</v>
      </c>
      <c r="I41" s="12"/>
      <c r="J41" s="12"/>
      <c r="K41" s="27">
        <v>1.89</v>
      </c>
      <c r="L41" s="20">
        <f t="shared" si="9"/>
        <v>136080</v>
      </c>
    </row>
    <row r="42" spans="1:13" x14ac:dyDescent="0.25">
      <c r="A42" s="84"/>
      <c r="B42" s="69">
        <v>41</v>
      </c>
      <c r="C42" s="2" t="s">
        <v>33</v>
      </c>
      <c r="D42" s="2" t="s">
        <v>34</v>
      </c>
      <c r="E42" s="2" t="s">
        <v>124</v>
      </c>
      <c r="F42" s="2" t="s">
        <v>179</v>
      </c>
      <c r="G42" s="12">
        <v>238878</v>
      </c>
      <c r="H42" s="12">
        <v>69000</v>
      </c>
      <c r="I42" s="12"/>
      <c r="J42" s="12"/>
      <c r="K42" s="27">
        <v>2.8849999999999998</v>
      </c>
      <c r="L42" s="20">
        <f t="shared" ref="L42:L43" si="10">(H42*K42*12*0.1)</f>
        <v>238877.99999999997</v>
      </c>
    </row>
    <row r="43" spans="1:13" x14ac:dyDescent="0.25">
      <c r="A43" s="11">
        <v>17</v>
      </c>
      <c r="B43" s="69">
        <v>42</v>
      </c>
      <c r="C43" s="2" t="s">
        <v>35</v>
      </c>
      <c r="D43" s="2" t="s">
        <v>36</v>
      </c>
      <c r="E43" s="2" t="s">
        <v>125</v>
      </c>
      <c r="F43" s="2" t="s">
        <v>180</v>
      </c>
      <c r="G43" s="12">
        <v>303960</v>
      </c>
      <c r="H43" s="12">
        <v>64000</v>
      </c>
      <c r="I43" s="12"/>
      <c r="J43" s="14"/>
      <c r="K43" s="28">
        <v>5.97</v>
      </c>
      <c r="L43" s="20">
        <f t="shared" si="10"/>
        <v>458496</v>
      </c>
    </row>
    <row r="44" spans="1:13" x14ac:dyDescent="0.25">
      <c r="A44" s="11">
        <v>18</v>
      </c>
      <c r="B44" s="69">
        <v>43</v>
      </c>
      <c r="C44" s="2" t="s">
        <v>37</v>
      </c>
      <c r="D44" s="2" t="s">
        <v>38</v>
      </c>
      <c r="E44" s="2" t="s">
        <v>126</v>
      </c>
      <c r="F44" s="2" t="s">
        <v>179</v>
      </c>
      <c r="G44" s="12">
        <v>167900</v>
      </c>
      <c r="H44" s="12">
        <v>69000</v>
      </c>
      <c r="I44" s="12"/>
      <c r="J44" s="12"/>
      <c r="K44" s="27">
        <v>2.028</v>
      </c>
      <c r="L44" s="20">
        <f t="shared" ref="L44" si="11">(H44*K44*12*0.1)</f>
        <v>167918.40000000002</v>
      </c>
    </row>
    <row r="45" spans="1:13" x14ac:dyDescent="0.25">
      <c r="A45" s="84">
        <v>19</v>
      </c>
      <c r="B45" s="69">
        <v>44</v>
      </c>
      <c r="C45" s="2" t="s">
        <v>39</v>
      </c>
      <c r="D45" s="2" t="s">
        <v>40</v>
      </c>
      <c r="E45" s="2" t="s">
        <v>127</v>
      </c>
      <c r="F45" s="2" t="s">
        <v>186</v>
      </c>
      <c r="G45" s="12">
        <v>900000</v>
      </c>
      <c r="H45" s="12">
        <v>1645</v>
      </c>
      <c r="I45" s="12"/>
      <c r="J45" s="12"/>
      <c r="K45" s="27">
        <v>34</v>
      </c>
      <c r="L45" s="20">
        <f>(H45*K45*366*0.1)</f>
        <v>2047038</v>
      </c>
    </row>
    <row r="46" spans="1:13" x14ac:dyDescent="0.25">
      <c r="A46" s="84"/>
      <c r="B46" s="69">
        <v>45</v>
      </c>
      <c r="C46" s="2" t="s">
        <v>39</v>
      </c>
      <c r="D46" s="2" t="s">
        <v>40</v>
      </c>
      <c r="E46" s="2" t="s">
        <v>128</v>
      </c>
      <c r="F46" s="2" t="s">
        <v>187</v>
      </c>
      <c r="G46" s="12">
        <v>900000</v>
      </c>
      <c r="H46" s="12">
        <v>63000</v>
      </c>
      <c r="I46" s="12"/>
      <c r="J46" s="14"/>
      <c r="K46" s="28">
        <v>9.19</v>
      </c>
      <c r="L46" s="20">
        <f t="shared" ref="L46" si="12">(H46*K46*12*0.1)</f>
        <v>694764</v>
      </c>
    </row>
    <row r="47" spans="1:13" x14ac:dyDescent="0.25">
      <c r="A47" s="84"/>
      <c r="B47" s="69">
        <v>46</v>
      </c>
      <c r="C47" s="2" t="s">
        <v>39</v>
      </c>
      <c r="D47" s="2" t="s">
        <v>40</v>
      </c>
      <c r="E47" s="30" t="s">
        <v>129</v>
      </c>
      <c r="F47" s="31" t="s">
        <v>188</v>
      </c>
      <c r="G47" s="32">
        <v>500000</v>
      </c>
      <c r="H47" s="32">
        <v>465</v>
      </c>
      <c r="I47" s="14"/>
      <c r="J47" s="14"/>
      <c r="K47" s="28">
        <v>85</v>
      </c>
      <c r="L47" s="26">
        <v>1158036</v>
      </c>
    </row>
    <row r="48" spans="1:13" x14ac:dyDescent="0.25">
      <c r="A48" s="84">
        <v>20</v>
      </c>
      <c r="B48" s="69">
        <v>47</v>
      </c>
      <c r="C48" s="2" t="s">
        <v>41</v>
      </c>
      <c r="D48" s="2" t="s">
        <v>42</v>
      </c>
      <c r="E48" s="2" t="s">
        <v>130</v>
      </c>
      <c r="F48" s="2" t="s">
        <v>183</v>
      </c>
      <c r="G48" s="12">
        <v>230700</v>
      </c>
      <c r="H48" s="12">
        <v>60000</v>
      </c>
      <c r="I48" s="12"/>
      <c r="J48" s="12"/>
      <c r="K48" s="27">
        <v>7.75</v>
      </c>
      <c r="L48" s="20">
        <f t="shared" ref="L48" si="13">(H48*K48*12*0.1)</f>
        <v>558000</v>
      </c>
    </row>
    <row r="49" spans="1:12" x14ac:dyDescent="0.25">
      <c r="A49" s="84"/>
      <c r="B49" s="69">
        <v>48</v>
      </c>
      <c r="C49" s="2" t="s">
        <v>41</v>
      </c>
      <c r="D49" s="2" t="s">
        <v>42</v>
      </c>
      <c r="E49" s="2" t="s">
        <v>131</v>
      </c>
      <c r="F49" s="2" t="s">
        <v>181</v>
      </c>
      <c r="G49" s="12">
        <v>100000</v>
      </c>
      <c r="H49" s="12">
        <v>64000</v>
      </c>
      <c r="I49" s="12"/>
      <c r="J49" s="12"/>
      <c r="K49" s="27">
        <v>3.66</v>
      </c>
      <c r="L49" s="20">
        <f t="shared" ref="L49:L50" si="14">(H49*K49*12*0.1)</f>
        <v>281088</v>
      </c>
    </row>
    <row r="50" spans="1:12" x14ac:dyDescent="0.25">
      <c r="A50" s="11">
        <v>21</v>
      </c>
      <c r="B50" s="69">
        <v>49</v>
      </c>
      <c r="C50" s="3" t="s">
        <v>43</v>
      </c>
      <c r="D50" s="3" t="s">
        <v>44</v>
      </c>
      <c r="E50" s="3" t="s">
        <v>132</v>
      </c>
      <c r="F50" s="3" t="s">
        <v>179</v>
      </c>
      <c r="G50" s="14">
        <v>506736</v>
      </c>
      <c r="H50" s="14">
        <v>69000</v>
      </c>
      <c r="I50" s="14"/>
      <c r="J50" s="14"/>
      <c r="K50" s="28">
        <v>6.12</v>
      </c>
      <c r="L50" s="20">
        <f t="shared" si="14"/>
        <v>506736</v>
      </c>
    </row>
    <row r="51" spans="1:12" x14ac:dyDescent="0.25">
      <c r="A51" s="11">
        <v>22</v>
      </c>
      <c r="B51" s="69">
        <v>50</v>
      </c>
      <c r="C51" s="2" t="s">
        <v>45</v>
      </c>
      <c r="D51" s="2" t="s">
        <v>46</v>
      </c>
      <c r="E51" s="2" t="s">
        <v>133</v>
      </c>
      <c r="F51" s="2" t="s">
        <v>181</v>
      </c>
      <c r="G51" s="12">
        <v>342500</v>
      </c>
      <c r="H51" s="12">
        <v>64000</v>
      </c>
      <c r="I51" s="12"/>
      <c r="J51" s="12"/>
      <c r="K51" s="27">
        <v>4.46</v>
      </c>
      <c r="L51" s="20">
        <f t="shared" ref="L51" si="15">(H51*K51*12*0.1)</f>
        <v>342528</v>
      </c>
    </row>
    <row r="52" spans="1:12" x14ac:dyDescent="0.25">
      <c r="A52" s="84">
        <v>23</v>
      </c>
      <c r="B52" s="69">
        <v>51</v>
      </c>
      <c r="C52" s="2" t="s">
        <v>47</v>
      </c>
      <c r="D52" s="2" t="s">
        <v>48</v>
      </c>
      <c r="E52" s="2" t="s">
        <v>134</v>
      </c>
      <c r="F52" s="2" t="s">
        <v>180</v>
      </c>
      <c r="G52" s="12">
        <v>1050000</v>
      </c>
      <c r="H52" s="12">
        <v>64000</v>
      </c>
      <c r="I52" s="12"/>
      <c r="J52" s="12"/>
      <c r="K52" s="27">
        <v>22.55</v>
      </c>
      <c r="L52" s="20">
        <f t="shared" ref="L52" si="16">(H52*K52*12*0.1)</f>
        <v>1731840</v>
      </c>
    </row>
    <row r="53" spans="1:12" x14ac:dyDescent="0.25">
      <c r="A53" s="84"/>
      <c r="B53" s="69">
        <v>52</v>
      </c>
      <c r="C53" s="2" t="s">
        <v>47</v>
      </c>
      <c r="D53" s="2" t="s">
        <v>48</v>
      </c>
      <c r="E53" s="2" t="s">
        <v>135</v>
      </c>
      <c r="F53" s="2" t="s">
        <v>172</v>
      </c>
      <c r="G53" s="12">
        <v>1400000</v>
      </c>
      <c r="H53" s="12">
        <v>1590</v>
      </c>
      <c r="I53" s="12"/>
      <c r="J53" s="12"/>
      <c r="K53" s="27">
        <v>27</v>
      </c>
      <c r="L53" s="20">
        <f>(H53*K53*366*0.1)</f>
        <v>1571238</v>
      </c>
    </row>
    <row r="54" spans="1:12" x14ac:dyDescent="0.25">
      <c r="A54" s="84"/>
      <c r="B54" s="69">
        <v>53</v>
      </c>
      <c r="C54" s="2" t="s">
        <v>47</v>
      </c>
      <c r="D54" s="2" t="s">
        <v>48</v>
      </c>
      <c r="E54" s="2" t="s">
        <v>136</v>
      </c>
      <c r="F54" s="19" t="s">
        <v>189</v>
      </c>
      <c r="G54" s="12">
        <v>215000</v>
      </c>
      <c r="H54" s="12">
        <v>61000</v>
      </c>
      <c r="I54" s="12"/>
      <c r="J54" s="12"/>
      <c r="K54" s="27">
        <v>2.972</v>
      </c>
      <c r="L54" s="20">
        <f t="shared" ref="L54:L56" si="17">(H54*K54*12*0.1)</f>
        <v>217550.40000000002</v>
      </c>
    </row>
    <row r="55" spans="1:12" x14ac:dyDescent="0.25">
      <c r="A55" s="84"/>
      <c r="B55" s="69">
        <v>54</v>
      </c>
      <c r="C55" s="2" t="s">
        <v>47</v>
      </c>
      <c r="D55" s="2" t="s">
        <v>48</v>
      </c>
      <c r="E55" s="2" t="s">
        <v>137</v>
      </c>
      <c r="F55" s="19" t="s">
        <v>189</v>
      </c>
      <c r="G55" s="12">
        <v>239000</v>
      </c>
      <c r="H55" s="12">
        <v>61000</v>
      </c>
      <c r="I55" s="12"/>
      <c r="J55" s="12"/>
      <c r="K55" s="27">
        <v>3.2730000000000001</v>
      </c>
      <c r="L55" s="20">
        <f t="shared" si="17"/>
        <v>239583.6</v>
      </c>
    </row>
    <row r="56" spans="1:12" x14ac:dyDescent="0.25">
      <c r="A56" s="84"/>
      <c r="B56" s="69">
        <v>55</v>
      </c>
      <c r="C56" s="2" t="s">
        <v>47</v>
      </c>
      <c r="D56" s="2" t="s">
        <v>48</v>
      </c>
      <c r="E56" s="2" t="s">
        <v>138</v>
      </c>
      <c r="F56" s="2" t="s">
        <v>179</v>
      </c>
      <c r="G56" s="12">
        <v>90000</v>
      </c>
      <c r="H56" s="12">
        <v>69000</v>
      </c>
      <c r="I56" s="12"/>
      <c r="J56" s="12"/>
      <c r="K56" s="27">
        <v>1.59</v>
      </c>
      <c r="L56" s="20">
        <f t="shared" si="17"/>
        <v>131652</v>
      </c>
    </row>
    <row r="57" spans="1:12" s="5" customFormat="1" x14ac:dyDescent="0.25">
      <c r="A57" s="85">
        <v>24</v>
      </c>
      <c r="B57" s="70">
        <v>56</v>
      </c>
      <c r="C57" s="3" t="s">
        <v>49</v>
      </c>
      <c r="D57" s="4" t="s">
        <v>50</v>
      </c>
      <c r="E57" s="4" t="s">
        <v>139</v>
      </c>
      <c r="F57" s="3" t="s">
        <v>170</v>
      </c>
      <c r="G57" s="14">
        <v>302220</v>
      </c>
      <c r="H57" s="14">
        <v>73000</v>
      </c>
      <c r="I57" s="14"/>
      <c r="J57" s="14"/>
      <c r="K57" s="41">
        <v>3.5539999999999998</v>
      </c>
      <c r="L57" s="20">
        <f>(H57*K57*12*0.1)</f>
        <v>311330.40000000002</v>
      </c>
    </row>
    <row r="58" spans="1:12" s="5" customFormat="1" x14ac:dyDescent="0.25">
      <c r="A58" s="85"/>
      <c r="B58" s="70">
        <v>57</v>
      </c>
      <c r="C58" s="3" t="s">
        <v>49</v>
      </c>
      <c r="D58" s="3" t="s">
        <v>50</v>
      </c>
      <c r="E58" s="3" t="s">
        <v>140</v>
      </c>
      <c r="F58" s="3" t="s">
        <v>85</v>
      </c>
      <c r="G58" s="14">
        <v>524966</v>
      </c>
      <c r="H58" s="14">
        <v>56000</v>
      </c>
      <c r="I58" s="14"/>
      <c r="J58" s="14"/>
      <c r="K58" s="28">
        <v>7.8120000000000003</v>
      </c>
      <c r="L58" s="26">
        <f>(H58*K58*12*0.1)</f>
        <v>524966.40000000002</v>
      </c>
    </row>
    <row r="59" spans="1:12" s="5" customFormat="1" x14ac:dyDescent="0.25">
      <c r="A59" s="85"/>
      <c r="B59" s="70">
        <v>58</v>
      </c>
      <c r="C59" s="3" t="s">
        <v>49</v>
      </c>
      <c r="D59" s="3" t="s">
        <v>50</v>
      </c>
      <c r="E59" s="3" t="s">
        <v>141</v>
      </c>
      <c r="F59" s="3" t="s">
        <v>188</v>
      </c>
      <c r="G59" s="14">
        <v>102114</v>
      </c>
      <c r="H59" s="14">
        <v>465</v>
      </c>
      <c r="I59" s="14"/>
      <c r="J59" s="14"/>
      <c r="K59" s="28">
        <v>6</v>
      </c>
      <c r="L59" s="26">
        <f>(H59*K59*366*0.1)</f>
        <v>102114</v>
      </c>
    </row>
    <row r="60" spans="1:12" s="5" customFormat="1" x14ac:dyDescent="0.25">
      <c r="A60" s="85"/>
      <c r="B60" s="70">
        <v>59</v>
      </c>
      <c r="C60" s="3" t="s">
        <v>49</v>
      </c>
      <c r="D60" s="3" t="s">
        <v>50</v>
      </c>
      <c r="E60" s="3" t="s">
        <v>142</v>
      </c>
      <c r="F60" s="3" t="s">
        <v>172</v>
      </c>
      <c r="G60" s="14">
        <v>698328</v>
      </c>
      <c r="H60" s="14">
        <v>1590</v>
      </c>
      <c r="I60" s="14"/>
      <c r="J60" s="14"/>
      <c r="K60" s="28">
        <v>12</v>
      </c>
      <c r="L60" s="20">
        <f>(H60*K60*366*0.1)</f>
        <v>698328</v>
      </c>
    </row>
    <row r="61" spans="1:12" x14ac:dyDescent="0.25">
      <c r="A61" s="11">
        <v>25</v>
      </c>
      <c r="B61" s="69">
        <v>60</v>
      </c>
      <c r="C61" s="2" t="s">
        <v>51</v>
      </c>
      <c r="D61" s="2" t="s">
        <v>52</v>
      </c>
      <c r="E61" s="2" t="s">
        <v>143</v>
      </c>
      <c r="F61" s="2" t="s">
        <v>179</v>
      </c>
      <c r="G61" s="12">
        <v>66240</v>
      </c>
      <c r="H61" s="12">
        <v>69000</v>
      </c>
      <c r="I61" s="12"/>
      <c r="J61" s="12"/>
      <c r="K61" s="27">
        <v>0.8</v>
      </c>
      <c r="L61" s="20">
        <f t="shared" ref="L61:L62" si="18">(H61*K61*12*0.1)</f>
        <v>66240</v>
      </c>
    </row>
    <row r="62" spans="1:12" x14ac:dyDescent="0.25">
      <c r="A62" s="11">
        <v>26</v>
      </c>
      <c r="B62" s="69">
        <v>61</v>
      </c>
      <c r="C62" s="2" t="s">
        <v>53</v>
      </c>
      <c r="D62" s="2" t="s">
        <v>54</v>
      </c>
      <c r="E62" s="2" t="s">
        <v>144</v>
      </c>
      <c r="F62" s="2" t="s">
        <v>180</v>
      </c>
      <c r="G62" s="12">
        <v>768000</v>
      </c>
      <c r="H62" s="12">
        <v>64000</v>
      </c>
      <c r="I62" s="12"/>
      <c r="J62" s="12"/>
      <c r="K62" s="27">
        <v>10</v>
      </c>
      <c r="L62" s="20">
        <f t="shared" si="18"/>
        <v>768000</v>
      </c>
    </row>
    <row r="63" spans="1:12" x14ac:dyDescent="0.25">
      <c r="A63" s="84">
        <v>27</v>
      </c>
      <c r="B63" s="69">
        <v>62</v>
      </c>
      <c r="C63" s="2" t="s">
        <v>55</v>
      </c>
      <c r="D63" s="2" t="s">
        <v>56</v>
      </c>
      <c r="E63" s="2" t="s">
        <v>145</v>
      </c>
      <c r="F63" s="2" t="s">
        <v>179</v>
      </c>
      <c r="G63" s="12">
        <v>100000</v>
      </c>
      <c r="H63" s="12">
        <v>69000</v>
      </c>
      <c r="I63" s="12"/>
      <c r="J63" s="12"/>
      <c r="K63" s="27">
        <v>1.5</v>
      </c>
      <c r="L63" s="20">
        <f t="shared" ref="L63:L66" si="19">(H63*K63*12*0.1)</f>
        <v>124200</v>
      </c>
    </row>
    <row r="64" spans="1:12" x14ac:dyDescent="0.25">
      <c r="A64" s="84"/>
      <c r="B64" s="69">
        <v>63</v>
      </c>
      <c r="C64" s="2" t="s">
        <v>55</v>
      </c>
      <c r="D64" s="2" t="s">
        <v>56</v>
      </c>
      <c r="E64" s="2" t="s">
        <v>146</v>
      </c>
      <c r="F64" s="2" t="s">
        <v>190</v>
      </c>
      <c r="G64" s="12">
        <v>100000</v>
      </c>
      <c r="H64" s="12">
        <v>54000</v>
      </c>
      <c r="I64" s="12"/>
      <c r="J64" s="12"/>
      <c r="K64" s="27">
        <v>1.5</v>
      </c>
      <c r="L64" s="20">
        <f t="shared" si="19"/>
        <v>97200</v>
      </c>
    </row>
    <row r="65" spans="1:13" x14ac:dyDescent="0.25">
      <c r="A65" s="84"/>
      <c r="B65" s="69">
        <v>64</v>
      </c>
      <c r="C65" s="2" t="s">
        <v>55</v>
      </c>
      <c r="D65" s="2" t="s">
        <v>56</v>
      </c>
      <c r="E65" s="2" t="s">
        <v>147</v>
      </c>
      <c r="F65" s="2" t="s">
        <v>183</v>
      </c>
      <c r="G65" s="12">
        <v>125250</v>
      </c>
      <c r="H65" s="12">
        <v>60000</v>
      </c>
      <c r="I65" s="12"/>
      <c r="J65" s="12"/>
      <c r="K65" s="27">
        <v>1.75</v>
      </c>
      <c r="L65" s="20">
        <f t="shared" si="19"/>
        <v>126000</v>
      </c>
    </row>
    <row r="66" spans="1:13" x14ac:dyDescent="0.25">
      <c r="A66" s="84"/>
      <c r="B66" s="69">
        <v>65</v>
      </c>
      <c r="C66" s="2" t="s">
        <v>55</v>
      </c>
      <c r="D66" s="2" t="s">
        <v>56</v>
      </c>
      <c r="E66" s="2" t="s">
        <v>148</v>
      </c>
      <c r="F66" s="2" t="s">
        <v>191</v>
      </c>
      <c r="G66" s="12">
        <v>100000</v>
      </c>
      <c r="H66" s="12">
        <v>63000</v>
      </c>
      <c r="I66" s="12"/>
      <c r="J66" s="12"/>
      <c r="K66" s="27">
        <v>1.5</v>
      </c>
      <c r="L66" s="20">
        <f t="shared" si="19"/>
        <v>113400</v>
      </c>
    </row>
    <row r="67" spans="1:13" x14ac:dyDescent="0.25">
      <c r="A67" s="84">
        <v>28</v>
      </c>
      <c r="B67" s="69">
        <v>66</v>
      </c>
      <c r="C67" s="2" t="s">
        <v>57</v>
      </c>
      <c r="D67" s="2" t="s">
        <v>58</v>
      </c>
      <c r="E67" s="2" t="s">
        <v>149</v>
      </c>
      <c r="F67" s="19" t="s">
        <v>189</v>
      </c>
      <c r="G67" s="12">
        <v>443000</v>
      </c>
      <c r="H67" s="12">
        <v>61000</v>
      </c>
      <c r="I67" s="12"/>
      <c r="J67" s="12"/>
      <c r="K67" s="27">
        <v>6.0549999999999997</v>
      </c>
      <c r="L67" s="20">
        <f t="shared" ref="L67:L68" si="20">(H67*K67*12*0.1)</f>
        <v>443226</v>
      </c>
    </row>
    <row r="68" spans="1:13" x14ac:dyDescent="0.25">
      <c r="A68" s="84"/>
      <c r="B68" s="69">
        <v>67</v>
      </c>
      <c r="C68" s="2" t="s">
        <v>57</v>
      </c>
      <c r="D68" s="2" t="s">
        <v>58</v>
      </c>
      <c r="E68" s="2" t="s">
        <v>150</v>
      </c>
      <c r="F68" s="2" t="s">
        <v>192</v>
      </c>
      <c r="G68" s="12">
        <v>336000</v>
      </c>
      <c r="H68" s="12">
        <v>70000</v>
      </c>
      <c r="I68" s="12"/>
      <c r="J68" s="12"/>
      <c r="K68" s="27">
        <v>4</v>
      </c>
      <c r="L68" s="20">
        <f t="shared" si="20"/>
        <v>336000</v>
      </c>
    </row>
    <row r="69" spans="1:13" x14ac:dyDescent="0.25">
      <c r="A69" s="84">
        <v>29</v>
      </c>
      <c r="B69" s="69">
        <v>68</v>
      </c>
      <c r="C69" s="2" t="s">
        <v>59</v>
      </c>
      <c r="D69" s="2" t="s">
        <v>60</v>
      </c>
      <c r="E69" s="2" t="s">
        <v>151</v>
      </c>
      <c r="F69" s="4" t="s">
        <v>189</v>
      </c>
      <c r="G69" s="14">
        <v>330000</v>
      </c>
      <c r="H69" s="14">
        <v>61000</v>
      </c>
      <c r="I69" s="14"/>
      <c r="J69" s="14"/>
      <c r="K69" s="28">
        <v>4.7</v>
      </c>
      <c r="L69" s="20">
        <f t="shared" ref="L69:L70" si="21">(H69*K69*12*0.1)</f>
        <v>344040</v>
      </c>
    </row>
    <row r="70" spans="1:13" x14ac:dyDescent="0.25">
      <c r="A70" s="84"/>
      <c r="B70" s="69">
        <v>69</v>
      </c>
      <c r="C70" s="2" t="s">
        <v>59</v>
      </c>
      <c r="D70" s="2" t="s">
        <v>60</v>
      </c>
      <c r="E70" s="2" t="s">
        <v>152</v>
      </c>
      <c r="F70" s="2" t="s">
        <v>181</v>
      </c>
      <c r="G70" s="12">
        <v>300000</v>
      </c>
      <c r="H70" s="12">
        <v>64000</v>
      </c>
      <c r="I70" s="12"/>
      <c r="J70" s="12"/>
      <c r="K70" s="27">
        <v>3.97</v>
      </c>
      <c r="L70" s="20">
        <f t="shared" si="21"/>
        <v>304896</v>
      </c>
    </row>
    <row r="71" spans="1:13" x14ac:dyDescent="0.25">
      <c r="A71" s="11">
        <v>30</v>
      </c>
      <c r="B71" s="69">
        <v>70</v>
      </c>
      <c r="C71" s="2" t="s">
        <v>61</v>
      </c>
      <c r="D71" s="2" t="s">
        <v>62</v>
      </c>
      <c r="E71" s="2" t="s">
        <v>153</v>
      </c>
      <c r="F71" s="2" t="s">
        <v>186</v>
      </c>
      <c r="G71" s="12">
        <v>1200000</v>
      </c>
      <c r="H71" s="12">
        <v>1645</v>
      </c>
      <c r="I71" s="12"/>
      <c r="J71" s="12"/>
      <c r="K71" s="27">
        <v>20</v>
      </c>
      <c r="L71" s="20">
        <f>(H71*K71*366*0.1)</f>
        <v>1204140</v>
      </c>
    </row>
    <row r="72" spans="1:13" x14ac:dyDescent="0.25">
      <c r="A72" s="11">
        <v>31</v>
      </c>
      <c r="B72" s="69">
        <v>71</v>
      </c>
      <c r="C72" s="2" t="s">
        <v>63</v>
      </c>
      <c r="D72" s="2" t="s">
        <v>64</v>
      </c>
      <c r="E72" s="2" t="s">
        <v>154</v>
      </c>
      <c r="F72" s="2" t="s">
        <v>172</v>
      </c>
      <c r="G72" s="12">
        <v>3026000</v>
      </c>
      <c r="H72" s="12">
        <v>1590</v>
      </c>
      <c r="I72" s="12"/>
      <c r="J72" s="12"/>
      <c r="K72" s="27">
        <v>52</v>
      </c>
      <c r="L72" s="20">
        <f>(H72*K72*366*0.1)</f>
        <v>3026088</v>
      </c>
    </row>
    <row r="73" spans="1:13" x14ac:dyDescent="0.25">
      <c r="A73" s="11">
        <v>32</v>
      </c>
      <c r="B73" s="69">
        <v>72</v>
      </c>
      <c r="C73" s="2" t="s">
        <v>65</v>
      </c>
      <c r="D73" s="2" t="s">
        <v>66</v>
      </c>
      <c r="E73" s="2" t="s">
        <v>155</v>
      </c>
      <c r="F73" s="2" t="s">
        <v>182</v>
      </c>
      <c r="G73" s="12">
        <v>184800</v>
      </c>
      <c r="H73" s="12">
        <v>77000</v>
      </c>
      <c r="I73" s="12"/>
      <c r="J73" s="14"/>
      <c r="K73" s="28">
        <v>1.99</v>
      </c>
      <c r="L73" s="20">
        <f>(H73*K73*12*0.1)</f>
        <v>183876</v>
      </c>
    </row>
    <row r="74" spans="1:13" x14ac:dyDescent="0.25">
      <c r="A74" s="84">
        <v>33</v>
      </c>
      <c r="B74" s="69">
        <v>73</v>
      </c>
      <c r="C74" s="2" t="s">
        <v>67</v>
      </c>
      <c r="D74" s="2" t="s">
        <v>68</v>
      </c>
      <c r="E74" s="2" t="s">
        <v>156</v>
      </c>
      <c r="F74" s="2" t="s">
        <v>191</v>
      </c>
      <c r="G74" s="12">
        <v>23000</v>
      </c>
      <c r="H74" s="12">
        <v>63000</v>
      </c>
      <c r="I74" s="12"/>
      <c r="J74" s="12"/>
      <c r="K74" s="27">
        <v>1.1499999999999999</v>
      </c>
      <c r="L74" s="20">
        <f t="shared" ref="L74" si="22">(H74*K74*12*0.1)</f>
        <v>86940</v>
      </c>
    </row>
    <row r="75" spans="1:13" x14ac:dyDescent="0.25">
      <c r="A75" s="84"/>
      <c r="B75" s="69">
        <v>74</v>
      </c>
      <c r="C75" s="2" t="s">
        <v>67</v>
      </c>
      <c r="D75" s="2" t="s">
        <v>68</v>
      </c>
      <c r="E75" s="2" t="s">
        <v>157</v>
      </c>
      <c r="F75" s="2" t="s">
        <v>179</v>
      </c>
      <c r="G75" s="12">
        <v>60000</v>
      </c>
      <c r="H75" s="12">
        <v>69000</v>
      </c>
      <c r="I75" s="12"/>
      <c r="J75" s="14"/>
      <c r="K75" s="28">
        <v>1.01</v>
      </c>
      <c r="L75" s="20">
        <f t="shared" ref="L75" si="23">(H75*K75*12*0.1)</f>
        <v>83628</v>
      </c>
    </row>
    <row r="76" spans="1:13" x14ac:dyDescent="0.25">
      <c r="A76" s="11">
        <v>34</v>
      </c>
      <c r="B76" s="69">
        <v>75</v>
      </c>
      <c r="C76" s="2" t="s">
        <v>69</v>
      </c>
      <c r="D76" s="2" t="s">
        <v>70</v>
      </c>
      <c r="E76" s="2" t="s">
        <v>158</v>
      </c>
      <c r="F76" s="2" t="s">
        <v>186</v>
      </c>
      <c r="G76" s="12">
        <v>3500000</v>
      </c>
      <c r="H76" s="12">
        <v>1645</v>
      </c>
      <c r="I76" s="12"/>
      <c r="J76" s="12"/>
      <c r="K76" s="27">
        <v>260</v>
      </c>
      <c r="L76" s="20">
        <f>(H76*K76*366*0.1)</f>
        <v>15653820</v>
      </c>
    </row>
    <row r="77" spans="1:13" x14ac:dyDescent="0.25">
      <c r="A77" s="11">
        <v>35</v>
      </c>
      <c r="B77" s="69">
        <v>76</v>
      </c>
      <c r="C77" s="2" t="s">
        <v>71</v>
      </c>
      <c r="D77" s="2" t="s">
        <v>72</v>
      </c>
      <c r="E77" s="2" t="s">
        <v>159</v>
      </c>
      <c r="F77" s="2" t="s">
        <v>173</v>
      </c>
      <c r="G77" s="12">
        <v>1100000</v>
      </c>
      <c r="H77" s="12">
        <v>65000</v>
      </c>
      <c r="I77" s="12"/>
      <c r="J77" s="12"/>
      <c r="K77" s="27">
        <v>14.95</v>
      </c>
      <c r="L77" s="20">
        <f t="shared" ref="L77" si="24">(H77*K77*12*0.1)</f>
        <v>1166100</v>
      </c>
    </row>
    <row r="78" spans="1:13" x14ac:dyDescent="0.25">
      <c r="A78" s="84">
        <v>36</v>
      </c>
      <c r="B78" s="69">
        <v>77</v>
      </c>
      <c r="C78" s="33" t="s">
        <v>73</v>
      </c>
      <c r="D78" s="33" t="s">
        <v>74</v>
      </c>
      <c r="E78" s="33" t="s">
        <v>160</v>
      </c>
      <c r="F78" s="33" t="s">
        <v>193</v>
      </c>
      <c r="G78" s="34">
        <v>260000</v>
      </c>
      <c r="H78" s="34">
        <v>1430</v>
      </c>
      <c r="I78" s="34">
        <v>8</v>
      </c>
      <c r="J78" s="34">
        <v>8</v>
      </c>
      <c r="K78" s="35">
        <v>8</v>
      </c>
      <c r="L78" s="36">
        <v>0</v>
      </c>
      <c r="M78" s="66" t="s">
        <v>206</v>
      </c>
    </row>
    <row r="79" spans="1:13" x14ac:dyDescent="0.25">
      <c r="A79" s="84"/>
      <c r="B79" s="69">
        <v>78</v>
      </c>
      <c r="C79" s="2" t="s">
        <v>73</v>
      </c>
      <c r="D79" s="2" t="s">
        <v>74</v>
      </c>
      <c r="E79" s="2" t="s">
        <v>161</v>
      </c>
      <c r="F79" s="2" t="s">
        <v>192</v>
      </c>
      <c r="G79" s="12">
        <v>393500</v>
      </c>
      <c r="H79" s="12">
        <v>70000</v>
      </c>
      <c r="I79" s="12"/>
      <c r="J79" s="12"/>
      <c r="K79" s="27">
        <v>4.6849999999999996</v>
      </c>
      <c r="L79" s="20">
        <f t="shared" ref="L79" si="25">(H79*K79*12*0.1)</f>
        <v>393540</v>
      </c>
    </row>
    <row r="80" spans="1:13" x14ac:dyDescent="0.25">
      <c r="A80" s="84">
        <v>37</v>
      </c>
      <c r="B80" s="69">
        <v>79</v>
      </c>
      <c r="C80" s="2" t="s">
        <v>75</v>
      </c>
      <c r="D80" s="2" t="s">
        <v>76</v>
      </c>
      <c r="E80" s="2" t="s">
        <v>162</v>
      </c>
      <c r="F80" s="2" t="s">
        <v>181</v>
      </c>
      <c r="G80" s="12">
        <v>559000</v>
      </c>
      <c r="H80" s="12">
        <v>64000</v>
      </c>
      <c r="I80" s="12"/>
      <c r="J80" s="12"/>
      <c r="K80" s="27">
        <v>7.28</v>
      </c>
      <c r="L80" s="20">
        <f t="shared" ref="L80:L81" si="26">(H80*K80*12*0.1)</f>
        <v>559104</v>
      </c>
    </row>
    <row r="81" spans="1:12" x14ac:dyDescent="0.25">
      <c r="A81" s="84"/>
      <c r="B81" s="69">
        <v>80</v>
      </c>
      <c r="C81" s="2" t="s">
        <v>75</v>
      </c>
      <c r="D81" s="2" t="s">
        <v>76</v>
      </c>
      <c r="E81" s="2" t="s">
        <v>163</v>
      </c>
      <c r="F81" s="2" t="s">
        <v>192</v>
      </c>
      <c r="G81" s="12">
        <v>149600</v>
      </c>
      <c r="H81" s="12">
        <v>70000</v>
      </c>
      <c r="I81" s="12"/>
      <c r="J81" s="12"/>
      <c r="K81" s="27">
        <v>1.7809999999999999</v>
      </c>
      <c r="L81" s="20">
        <f t="shared" si="26"/>
        <v>149604</v>
      </c>
    </row>
    <row r="82" spans="1:12" x14ac:dyDescent="0.25">
      <c r="A82" s="84">
        <v>38</v>
      </c>
      <c r="B82" s="69">
        <v>81</v>
      </c>
      <c r="C82" s="2" t="s">
        <v>77</v>
      </c>
      <c r="D82" s="2" t="s">
        <v>78</v>
      </c>
      <c r="E82" s="2" t="s">
        <v>164</v>
      </c>
      <c r="F82" s="2" t="s">
        <v>190</v>
      </c>
      <c r="G82" s="12">
        <v>120000</v>
      </c>
      <c r="H82" s="12">
        <v>54000</v>
      </c>
      <c r="I82" s="12"/>
      <c r="J82" s="14"/>
      <c r="K82" s="28">
        <v>1.86</v>
      </c>
      <c r="L82" s="20">
        <f t="shared" ref="L82" si="27">(H82*K82*12*0.1)</f>
        <v>120528</v>
      </c>
    </row>
    <row r="83" spans="1:12" x14ac:dyDescent="0.25">
      <c r="A83" s="84"/>
      <c r="B83" s="69">
        <v>82</v>
      </c>
      <c r="C83" s="2" t="s">
        <v>77</v>
      </c>
      <c r="D83" s="2" t="s">
        <v>78</v>
      </c>
      <c r="E83" s="2" t="s">
        <v>165</v>
      </c>
      <c r="F83" s="2" t="s">
        <v>179</v>
      </c>
      <c r="G83" s="12">
        <v>86000</v>
      </c>
      <c r="H83" s="12">
        <v>69000</v>
      </c>
      <c r="I83" s="12"/>
      <c r="J83" s="14"/>
      <c r="K83" s="28">
        <v>1.04</v>
      </c>
      <c r="L83" s="20">
        <f t="shared" ref="L83:L84" si="28">(H83*K83*12*0.1)</f>
        <v>86112</v>
      </c>
    </row>
    <row r="84" spans="1:12" x14ac:dyDescent="0.25">
      <c r="A84" s="84"/>
      <c r="B84" s="69">
        <v>83</v>
      </c>
      <c r="C84" s="2" t="s">
        <v>77</v>
      </c>
      <c r="D84" s="2" t="s">
        <v>78</v>
      </c>
      <c r="E84" s="2" t="s">
        <v>166</v>
      </c>
      <c r="F84" s="2" t="s">
        <v>183</v>
      </c>
      <c r="G84" s="12">
        <v>250000</v>
      </c>
      <c r="H84" s="12">
        <v>60000</v>
      </c>
      <c r="I84" s="12"/>
      <c r="J84" s="12"/>
      <c r="K84" s="27">
        <v>3.5</v>
      </c>
      <c r="L84" s="20">
        <f t="shared" si="28"/>
        <v>252000</v>
      </c>
    </row>
    <row r="85" spans="1:12" s="5" customFormat="1" x14ac:dyDescent="0.25">
      <c r="A85" s="10">
        <v>39</v>
      </c>
      <c r="B85" s="70">
        <v>84</v>
      </c>
      <c r="C85" s="25" t="s">
        <v>79</v>
      </c>
      <c r="D85" s="25" t="s">
        <v>80</v>
      </c>
      <c r="E85" s="25" t="s">
        <v>167</v>
      </c>
      <c r="F85" s="25" t="s">
        <v>182</v>
      </c>
      <c r="G85" s="21">
        <v>280000</v>
      </c>
      <c r="H85" s="21">
        <v>77000</v>
      </c>
      <c r="I85" s="21"/>
      <c r="J85" s="21"/>
      <c r="K85" s="29">
        <v>3.25</v>
      </c>
      <c r="L85" s="22">
        <f>(H85*K85*12*0.1)</f>
        <v>300300</v>
      </c>
    </row>
    <row r="86" spans="1:12" x14ac:dyDescent="0.25">
      <c r="A86" s="11">
        <v>40</v>
      </c>
      <c r="B86" s="69">
        <v>85</v>
      </c>
      <c r="C86" s="2" t="s">
        <v>81</v>
      </c>
      <c r="D86" s="2" t="s">
        <v>82</v>
      </c>
      <c r="E86" s="2" t="s">
        <v>168</v>
      </c>
      <c r="F86" s="2" t="s">
        <v>183</v>
      </c>
      <c r="G86" s="12">
        <v>216000</v>
      </c>
      <c r="H86" s="12">
        <v>60000</v>
      </c>
      <c r="I86" s="12"/>
      <c r="J86" s="12"/>
      <c r="K86" s="27">
        <v>3</v>
      </c>
      <c r="L86" s="20">
        <f t="shared" ref="L86" si="29">(H86*K86*12*0.1)</f>
        <v>216000</v>
      </c>
    </row>
    <row r="87" spans="1:12" x14ac:dyDescent="0.25">
      <c r="A87" s="11">
        <v>41</v>
      </c>
      <c r="B87" s="69">
        <v>86</v>
      </c>
      <c r="C87" s="2" t="s">
        <v>83</v>
      </c>
      <c r="D87" s="2" t="s">
        <v>84</v>
      </c>
      <c r="E87" s="2" t="s">
        <v>169</v>
      </c>
      <c r="F87" s="2" t="s">
        <v>186</v>
      </c>
      <c r="G87" s="12">
        <v>2967086</v>
      </c>
      <c r="H87" s="12">
        <v>1645</v>
      </c>
      <c r="I87" s="12"/>
      <c r="J87" s="12"/>
      <c r="K87" s="27">
        <v>15</v>
      </c>
      <c r="L87" s="20">
        <f>(H87*K87*366*0.1)</f>
        <v>903105</v>
      </c>
    </row>
    <row r="88" spans="1:12" hidden="1" x14ac:dyDescent="0.25">
      <c r="G88" s="15">
        <f>SUM(G2:G87)</f>
        <v>52974888</v>
      </c>
      <c r="K88" s="27"/>
      <c r="L88" s="15">
        <f>SUM(L2:L87)</f>
        <v>72962896.120000005</v>
      </c>
    </row>
    <row r="89" spans="1:12" x14ac:dyDescent="0.25">
      <c r="G89" s="15">
        <f>SUBTOTAL(9,G2:G87)</f>
        <v>52974888</v>
      </c>
    </row>
  </sheetData>
  <sheetProtection formatCells="0" formatColumns="0" formatRows="0" insertColumns="0" insertRows="0" insertHyperlinks="0" deleteColumns="0" deleteRows="0" sort="0" autoFilter="0" pivotTables="0"/>
  <autoFilter ref="C1:L88">
    <filterColumn colId="0">
      <customFilters>
        <customFilter operator="notEqual" val=" "/>
      </customFilters>
    </filterColumn>
  </autoFilter>
  <mergeCells count="18">
    <mergeCell ref="A82:A84"/>
    <mergeCell ref="A39:A42"/>
    <mergeCell ref="A45:A47"/>
    <mergeCell ref="A48:A49"/>
    <mergeCell ref="A52:A56"/>
    <mergeCell ref="A57:A60"/>
    <mergeCell ref="A63:A66"/>
    <mergeCell ref="A67:A68"/>
    <mergeCell ref="A69:A70"/>
    <mergeCell ref="A74:A75"/>
    <mergeCell ref="A78:A79"/>
    <mergeCell ref="A80:A81"/>
    <mergeCell ref="A35:A36"/>
    <mergeCell ref="A2:A3"/>
    <mergeCell ref="A6:A7"/>
    <mergeCell ref="A11:A23"/>
    <mergeCell ref="A24:A30"/>
    <mergeCell ref="A31:A32"/>
  </mergeCells>
  <pageMargins left="0.7" right="0.7" top="0.75" bottom="0.75" header="0.3" footer="0.3"/>
  <pageSetup paperSize="9" orientation="portrait" r:id="rId1"/>
  <ignoredErrors>
    <ignoredError sqref="L77 L30:L31 L53 L45 L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9"/>
  <sheetViews>
    <sheetView topLeftCell="C1" zoomScale="94" zoomScaleNormal="94" workbookViewId="0">
      <selection activeCell="H2" sqref="H2"/>
    </sheetView>
  </sheetViews>
  <sheetFormatPr defaultRowHeight="15" x14ac:dyDescent="0.25"/>
  <cols>
    <col min="2" max="2" width="47" customWidth="1"/>
    <col min="3" max="4" width="10.5703125" customWidth="1"/>
    <col min="5" max="5" width="39.28515625" customWidth="1"/>
    <col min="6" max="6" width="14.7109375" style="15" customWidth="1"/>
    <col min="7" max="7" width="12.140625" style="15" customWidth="1"/>
    <col min="8" max="8" width="12.140625" style="24" customWidth="1"/>
    <col min="9" max="9" width="15.28515625" customWidth="1"/>
    <col min="10" max="10" width="14" style="15" customWidth="1"/>
    <col min="11" max="11" width="14.42578125" customWidth="1"/>
    <col min="12" max="12" width="15.5703125" style="6" customWidth="1"/>
    <col min="13" max="13" width="14.5703125" style="6" customWidth="1"/>
    <col min="14" max="14" width="15.7109375" style="6" customWidth="1"/>
    <col min="15" max="15" width="15" customWidth="1"/>
    <col min="16" max="16" width="16.42578125" style="15" customWidth="1"/>
  </cols>
  <sheetData>
    <row r="1" spans="1:17" x14ac:dyDescent="0.25">
      <c r="B1" s="43" t="s">
        <v>0</v>
      </c>
      <c r="C1" s="43" t="s">
        <v>1</v>
      </c>
      <c r="D1" s="43" t="s">
        <v>194</v>
      </c>
      <c r="E1" s="43" t="s">
        <v>2</v>
      </c>
      <c r="F1" s="44" t="s">
        <v>195</v>
      </c>
      <c r="G1" s="45" t="s">
        <v>197</v>
      </c>
      <c r="H1" s="46" t="s">
        <v>196</v>
      </c>
      <c r="I1" s="47" t="s">
        <v>199</v>
      </c>
      <c r="P1" s="65" t="s">
        <v>204</v>
      </c>
    </row>
    <row r="2" spans="1:17" x14ac:dyDescent="0.25">
      <c r="A2" s="86"/>
      <c r="B2" s="48" t="s">
        <v>3</v>
      </c>
      <c r="C2" s="48" t="s">
        <v>4</v>
      </c>
      <c r="D2" s="48" t="s">
        <v>86</v>
      </c>
      <c r="E2" s="48" t="s">
        <v>85</v>
      </c>
      <c r="F2" s="49">
        <v>400000</v>
      </c>
      <c r="G2" s="49">
        <v>56000</v>
      </c>
      <c r="H2" s="50">
        <v>1.5</v>
      </c>
      <c r="I2" s="26">
        <f>(G2*H2*12*0.1)</f>
        <v>100800</v>
      </c>
      <c r="J2" s="15">
        <f>SUM(I2/$I$85)*24000000</f>
        <v>33156.578598815628</v>
      </c>
      <c r="K2" s="15"/>
      <c r="L2" s="6">
        <f>SUM(J2/$J$85*$K$85)+J2</f>
        <v>37833.377995316499</v>
      </c>
      <c r="N2" s="6">
        <f>SUM(L2/$L$85*$M$85)+L2</f>
        <v>37844.377197948656</v>
      </c>
      <c r="O2" s="15">
        <f>SUM(N2-F2)</f>
        <v>-362155.62280205137</v>
      </c>
      <c r="P2" s="20">
        <v>37844</v>
      </c>
      <c r="Q2">
        <f>SUM(P2/I2)</f>
        <v>0.37543650793650796</v>
      </c>
    </row>
    <row r="3" spans="1:17" x14ac:dyDescent="0.25">
      <c r="A3" s="86"/>
      <c r="B3" s="51" t="s">
        <v>3</v>
      </c>
      <c r="C3" s="51" t="s">
        <v>4</v>
      </c>
      <c r="D3" s="51" t="s">
        <v>87</v>
      </c>
      <c r="E3" s="51" t="s">
        <v>170</v>
      </c>
      <c r="F3" s="52">
        <v>610000</v>
      </c>
      <c r="G3" s="52">
        <v>73000</v>
      </c>
      <c r="H3" s="53">
        <v>4.9400000000000004</v>
      </c>
      <c r="I3" s="20">
        <f>(G3*H3*12*0.1)</f>
        <v>432744</v>
      </c>
      <c r="J3" s="15">
        <f t="shared" ref="J3:J66" si="0">SUM(I3/$I$85)*24000000</f>
        <v>142344.34969410585</v>
      </c>
      <c r="K3" s="15"/>
      <c r="L3" s="6">
        <f t="shared" ref="L3:L4" si="1">SUM(J3/$J$85*$K$85)+J3</f>
        <v>162422.29491275043</v>
      </c>
      <c r="N3" s="6">
        <f t="shared" ref="N3:N66" si="2">SUM(L3/$L$85*$M$85)+L3</f>
        <v>162469.51553719337</v>
      </c>
      <c r="O3" s="15">
        <f t="shared" ref="O3:O66" si="3">SUM(N3-F3)</f>
        <v>-447530.48446280661</v>
      </c>
      <c r="P3" s="20">
        <v>162470</v>
      </c>
      <c r="Q3">
        <f t="shared" ref="Q3:Q66" si="4">SUM(P3/I3)</f>
        <v>0.37544136949328011</v>
      </c>
    </row>
    <row r="4" spans="1:17" x14ac:dyDescent="0.25">
      <c r="A4" s="67"/>
      <c r="B4" s="51" t="s">
        <v>5</v>
      </c>
      <c r="C4" s="51" t="s">
        <v>6</v>
      </c>
      <c r="D4" s="51" t="s">
        <v>88</v>
      </c>
      <c r="E4" s="51" t="s">
        <v>171</v>
      </c>
      <c r="F4" s="52">
        <v>1034410</v>
      </c>
      <c r="G4" s="52">
        <v>1090</v>
      </c>
      <c r="H4" s="53">
        <v>26</v>
      </c>
      <c r="I4" s="26">
        <f>G4*H4*366*0.1</f>
        <v>1037244</v>
      </c>
      <c r="J4" s="15">
        <f t="shared" si="0"/>
        <v>341185.14099355077</v>
      </c>
      <c r="K4" s="15"/>
      <c r="L4" s="6">
        <f t="shared" si="1"/>
        <v>389309.96354537766</v>
      </c>
      <c r="N4" s="6">
        <f t="shared" si="2"/>
        <v>389423.14664989139</v>
      </c>
      <c r="O4" s="15">
        <f t="shared" si="3"/>
        <v>-644986.85335010861</v>
      </c>
      <c r="P4" s="20">
        <v>389423</v>
      </c>
      <c r="Q4">
        <f t="shared" si="4"/>
        <v>0.37544010859547028</v>
      </c>
    </row>
    <row r="5" spans="1:17" s="5" customFormat="1" x14ac:dyDescent="0.25">
      <c r="A5" s="68"/>
      <c r="B5" s="48" t="s">
        <v>7</v>
      </c>
      <c r="C5" s="48" t="s">
        <v>8</v>
      </c>
      <c r="D5" s="48" t="s">
        <v>89</v>
      </c>
      <c r="E5" s="48" t="s">
        <v>172</v>
      </c>
      <c r="F5" s="54">
        <v>550000</v>
      </c>
      <c r="G5" s="54">
        <v>1590</v>
      </c>
      <c r="H5" s="50">
        <v>32</v>
      </c>
      <c r="I5" s="20">
        <f>(G5*H5*366*0.1)</f>
        <v>1862208</v>
      </c>
      <c r="J5" s="15"/>
      <c r="K5" s="62">
        <v>62544</v>
      </c>
      <c r="L5" s="63"/>
      <c r="M5" s="64"/>
      <c r="N5" s="6">
        <v>550000</v>
      </c>
      <c r="O5" s="15">
        <f t="shared" si="3"/>
        <v>0</v>
      </c>
      <c r="P5" s="26">
        <v>550000</v>
      </c>
      <c r="Q5">
        <f t="shared" si="4"/>
        <v>0.29534831769598241</v>
      </c>
    </row>
    <row r="6" spans="1:17" s="5" customFormat="1" x14ac:dyDescent="0.25">
      <c r="A6" s="87"/>
      <c r="B6" s="48" t="s">
        <v>9</v>
      </c>
      <c r="C6" s="48" t="s">
        <v>10</v>
      </c>
      <c r="D6" s="48" t="s">
        <v>90</v>
      </c>
      <c r="E6" s="48" t="s">
        <v>170</v>
      </c>
      <c r="F6" s="49">
        <v>565020</v>
      </c>
      <c r="G6" s="49">
        <v>73000</v>
      </c>
      <c r="H6" s="50">
        <v>6.45</v>
      </c>
      <c r="I6" s="26">
        <f>(G6*H6*12*0.1)</f>
        <v>565020</v>
      </c>
      <c r="J6" s="15">
        <f t="shared" si="0"/>
        <v>185854.46468157545</v>
      </c>
      <c r="K6" s="15"/>
      <c r="L6" s="6">
        <f>SUM(J6/$J$85*$K$85)+J6</f>
        <v>212069.59558446161</v>
      </c>
      <c r="M6" s="6"/>
      <c r="N6" s="6">
        <f t="shared" si="2"/>
        <v>212131.2500435015</v>
      </c>
      <c r="O6" s="15">
        <f t="shared" si="3"/>
        <v>-352888.7499564985</v>
      </c>
      <c r="P6" s="26">
        <v>212131</v>
      </c>
      <c r="Q6">
        <f t="shared" si="4"/>
        <v>0.37543980744044458</v>
      </c>
    </row>
    <row r="7" spans="1:17" s="5" customFormat="1" x14ac:dyDescent="0.25">
      <c r="A7" s="87"/>
      <c r="B7" s="48" t="s">
        <v>9</v>
      </c>
      <c r="C7" s="48" t="s">
        <v>10</v>
      </c>
      <c r="D7" s="48" t="s">
        <v>91</v>
      </c>
      <c r="E7" s="48" t="s">
        <v>173</v>
      </c>
      <c r="F7" s="49">
        <v>74100</v>
      </c>
      <c r="G7" s="49">
        <v>65000</v>
      </c>
      <c r="H7" s="50">
        <v>0.95</v>
      </c>
      <c r="I7" s="26">
        <f>(G7*H7*12*0.1)</f>
        <v>74100</v>
      </c>
      <c r="J7" s="15">
        <f t="shared" si="0"/>
        <v>24374.032481867442</v>
      </c>
      <c r="K7" s="15"/>
      <c r="L7" s="6">
        <f t="shared" ref="L7:L30" si="5">SUM(J7/$J$85*$K$85)+J7</f>
        <v>27812.036800128502</v>
      </c>
      <c r="M7" s="6"/>
      <c r="N7" s="6">
        <f t="shared" si="2"/>
        <v>27820.12252349202</v>
      </c>
      <c r="O7" s="15">
        <f t="shared" si="3"/>
        <v>-46279.87747650798</v>
      </c>
      <c r="P7" s="26">
        <v>27821</v>
      </c>
      <c r="Q7">
        <f t="shared" si="4"/>
        <v>0.37545209176788125</v>
      </c>
    </row>
    <row r="8" spans="1:17" s="5" customFormat="1" x14ac:dyDescent="0.25">
      <c r="A8" s="68"/>
      <c r="B8" s="48" t="s">
        <v>11</v>
      </c>
      <c r="C8" s="48" t="s">
        <v>12</v>
      </c>
      <c r="D8" s="48" t="s">
        <v>92</v>
      </c>
      <c r="E8" s="48" t="s">
        <v>174</v>
      </c>
      <c r="F8" s="49">
        <v>80000</v>
      </c>
      <c r="G8" s="49">
        <v>75000</v>
      </c>
      <c r="H8" s="50">
        <v>0.8</v>
      </c>
      <c r="I8" s="26">
        <f>(G8*H8*12*0.1)</f>
        <v>72000</v>
      </c>
      <c r="J8" s="15">
        <f t="shared" si="0"/>
        <v>23683.270427725445</v>
      </c>
      <c r="K8" s="15"/>
      <c r="L8" s="6">
        <f t="shared" si="5"/>
        <v>27023.84142522607</v>
      </c>
      <c r="M8" s="6"/>
      <c r="N8" s="6">
        <f t="shared" si="2"/>
        <v>27031.697998534753</v>
      </c>
      <c r="O8" s="15">
        <f t="shared" si="3"/>
        <v>-52968.302001465243</v>
      </c>
      <c r="P8" s="26">
        <v>27033</v>
      </c>
      <c r="Q8">
        <f t="shared" si="4"/>
        <v>0.37545833333333334</v>
      </c>
    </row>
    <row r="9" spans="1:17" x14ac:dyDescent="0.25">
      <c r="A9" s="67"/>
      <c r="B9" s="48" t="s">
        <v>13</v>
      </c>
      <c r="C9" s="48" t="s">
        <v>14</v>
      </c>
      <c r="D9" s="48" t="s">
        <v>93</v>
      </c>
      <c r="E9" s="48" t="s">
        <v>175</v>
      </c>
      <c r="F9" s="49">
        <v>1505000</v>
      </c>
      <c r="G9" s="49">
        <v>1645</v>
      </c>
      <c r="H9" s="50">
        <v>32</v>
      </c>
      <c r="I9" s="26">
        <f>(G9*H9*366*0.1)</f>
        <v>1926624</v>
      </c>
      <c r="J9" s="15">
        <f t="shared" si="0"/>
        <v>633732.73895202938</v>
      </c>
      <c r="K9" s="15"/>
      <c r="L9" s="6">
        <f t="shared" si="5"/>
        <v>723121.9647504827</v>
      </c>
      <c r="N9" s="6">
        <f t="shared" si="2"/>
        <v>723332.19617679191</v>
      </c>
      <c r="O9" s="15">
        <f t="shared" si="3"/>
        <v>-781667.80382320809</v>
      </c>
      <c r="P9" s="20">
        <v>723332</v>
      </c>
      <c r="Q9">
        <f t="shared" si="4"/>
        <v>0.37544014815553006</v>
      </c>
    </row>
    <row r="10" spans="1:17" s="5" customFormat="1" x14ac:dyDescent="0.25">
      <c r="A10" s="68"/>
      <c r="B10" s="48" t="s">
        <v>15</v>
      </c>
      <c r="C10" s="48" t="s">
        <v>16</v>
      </c>
      <c r="D10" s="48" t="s">
        <v>201</v>
      </c>
      <c r="E10" s="48" t="s">
        <v>174</v>
      </c>
      <c r="F10" s="49">
        <v>279000</v>
      </c>
      <c r="G10" s="49">
        <v>75000</v>
      </c>
      <c r="H10" s="50">
        <v>3.07</v>
      </c>
      <c r="I10" s="26">
        <f>(G10*H10*12*0.1)</f>
        <v>276300</v>
      </c>
      <c r="J10" s="15">
        <f t="shared" si="0"/>
        <v>90884.550266396414</v>
      </c>
      <c r="K10" s="15"/>
      <c r="L10" s="6">
        <f t="shared" si="5"/>
        <v>103703.99146930507</v>
      </c>
      <c r="M10" s="6"/>
      <c r="N10" s="6">
        <f t="shared" si="2"/>
        <v>103734.14106937713</v>
      </c>
      <c r="O10" s="15">
        <f t="shared" si="3"/>
        <v>-175265.85893062287</v>
      </c>
      <c r="P10" s="26">
        <v>103734</v>
      </c>
      <c r="Q10">
        <f t="shared" si="4"/>
        <v>0.37543973941368081</v>
      </c>
    </row>
    <row r="11" spans="1:17" x14ac:dyDescent="0.25">
      <c r="A11" s="86"/>
      <c r="B11" s="48" t="s">
        <v>17</v>
      </c>
      <c r="C11" s="48" t="s">
        <v>18</v>
      </c>
      <c r="D11" s="48" t="s">
        <v>94</v>
      </c>
      <c r="E11" s="48" t="s">
        <v>170</v>
      </c>
      <c r="F11" s="49">
        <v>2754000</v>
      </c>
      <c r="G11" s="49">
        <v>73000</v>
      </c>
      <c r="H11" s="50">
        <v>31.44</v>
      </c>
      <c r="I11" s="26">
        <f>(G11*H11*12*0.1)</f>
        <v>2754144</v>
      </c>
      <c r="J11" s="15">
        <f t="shared" si="0"/>
        <v>905932.46040135389</v>
      </c>
      <c r="K11" s="15"/>
      <c r="L11" s="6">
        <f t="shared" si="5"/>
        <v>1033715.9821977478</v>
      </c>
      <c r="N11" s="6">
        <f t="shared" si="2"/>
        <v>1034016.5118399515</v>
      </c>
      <c r="O11" s="15">
        <f t="shared" si="3"/>
        <v>-1719983.4881600486</v>
      </c>
      <c r="P11" s="20">
        <v>1034017</v>
      </c>
      <c r="Q11">
        <f t="shared" si="4"/>
        <v>0.37544042722530124</v>
      </c>
    </row>
    <row r="12" spans="1:17" s="5" customFormat="1" x14ac:dyDescent="0.25">
      <c r="A12" s="86"/>
      <c r="B12" s="48" t="s">
        <v>17</v>
      </c>
      <c r="C12" s="48" t="s">
        <v>18</v>
      </c>
      <c r="D12" s="48" t="s">
        <v>95</v>
      </c>
      <c r="E12" s="48" t="s">
        <v>176</v>
      </c>
      <c r="F12" s="49">
        <v>1431000</v>
      </c>
      <c r="G12" s="49">
        <v>1630</v>
      </c>
      <c r="H12" s="50">
        <v>20</v>
      </c>
      <c r="I12" s="26">
        <f>(G12*H12*366*0.1)*1.2</f>
        <v>1431792</v>
      </c>
      <c r="J12" s="15">
        <f t="shared" si="0"/>
        <v>470965.51572574832</v>
      </c>
      <c r="K12" s="15"/>
      <c r="L12" s="6">
        <f t="shared" si="5"/>
        <v>537396.11058204575</v>
      </c>
      <c r="M12" s="6"/>
      <c r="N12" s="6">
        <f t="shared" si="2"/>
        <v>537552.3463988622</v>
      </c>
      <c r="O12" s="15">
        <f t="shared" si="3"/>
        <v>-893447.6536011378</v>
      </c>
      <c r="P12" s="26">
        <v>537552</v>
      </c>
      <c r="Q12">
        <f t="shared" si="4"/>
        <v>0.37544000804586142</v>
      </c>
    </row>
    <row r="13" spans="1:17" x14ac:dyDescent="0.25">
      <c r="A13" s="86"/>
      <c r="B13" s="48" t="s">
        <v>17</v>
      </c>
      <c r="C13" s="48" t="s">
        <v>18</v>
      </c>
      <c r="D13" s="48" t="s">
        <v>96</v>
      </c>
      <c r="E13" s="48" t="s">
        <v>176</v>
      </c>
      <c r="F13" s="49">
        <v>596500</v>
      </c>
      <c r="G13" s="49">
        <v>1630</v>
      </c>
      <c r="H13" s="50">
        <v>10</v>
      </c>
      <c r="I13" s="26">
        <f>(G13*H13*366*0.1)</f>
        <v>596580</v>
      </c>
      <c r="J13" s="15">
        <f t="shared" si="0"/>
        <v>196235.63155239512</v>
      </c>
      <c r="K13" s="15"/>
      <c r="L13" s="6">
        <f t="shared" si="5"/>
        <v>223915.04607585238</v>
      </c>
      <c r="N13" s="6">
        <f t="shared" si="2"/>
        <v>223980.14433285923</v>
      </c>
      <c r="O13" s="15">
        <f t="shared" si="3"/>
        <v>-372519.8556671408</v>
      </c>
      <c r="P13" s="20">
        <v>223980</v>
      </c>
      <c r="Q13">
        <f t="shared" si="4"/>
        <v>0.37544000804586142</v>
      </c>
    </row>
    <row r="14" spans="1:17" x14ac:dyDescent="0.25">
      <c r="A14" s="86"/>
      <c r="B14" s="55" t="s">
        <v>17</v>
      </c>
      <c r="C14" s="55" t="s">
        <v>18</v>
      </c>
      <c r="D14" s="55" t="s">
        <v>97</v>
      </c>
      <c r="E14" s="55" t="s">
        <v>177</v>
      </c>
      <c r="F14" s="56">
        <v>481000</v>
      </c>
      <c r="G14" s="49">
        <v>1045</v>
      </c>
      <c r="H14" s="50" t="s">
        <v>203</v>
      </c>
      <c r="I14" s="26">
        <v>481912</v>
      </c>
      <c r="J14" s="15">
        <f t="shared" si="0"/>
        <v>158517.39192175039</v>
      </c>
      <c r="K14" s="15"/>
      <c r="L14" s="6">
        <f t="shared" si="5"/>
        <v>180876.57595713262</v>
      </c>
      <c r="N14" s="6">
        <f t="shared" si="2"/>
        <v>180929.1617481928</v>
      </c>
      <c r="O14" s="15">
        <f t="shared" si="3"/>
        <v>-300070.8382518072</v>
      </c>
      <c r="P14" s="20">
        <v>180929</v>
      </c>
      <c r="Q14">
        <f t="shared" si="4"/>
        <v>0.37543991434120755</v>
      </c>
    </row>
    <row r="15" spans="1:17" x14ac:dyDescent="0.25">
      <c r="A15" s="86"/>
      <c r="B15" s="48" t="s">
        <v>17</v>
      </c>
      <c r="C15" s="48" t="s">
        <v>18</v>
      </c>
      <c r="D15" s="48" t="s">
        <v>98</v>
      </c>
      <c r="E15" s="48" t="s">
        <v>178</v>
      </c>
      <c r="F15" s="49">
        <v>520500</v>
      </c>
      <c r="G15" s="49">
        <v>77000</v>
      </c>
      <c r="H15" s="57">
        <v>5.6379999999999999</v>
      </c>
      <c r="I15" s="26">
        <f>(G15*H15*12*0.1)</f>
        <v>520951.2</v>
      </c>
      <c r="J15" s="15">
        <f t="shared" si="0"/>
        <v>171358.7242951123</v>
      </c>
      <c r="K15" s="15"/>
      <c r="L15" s="6">
        <f t="shared" si="5"/>
        <v>195529.20304279489</v>
      </c>
      <c r="N15" s="6">
        <f t="shared" si="2"/>
        <v>195586.04875519831</v>
      </c>
      <c r="O15" s="15">
        <f t="shared" si="3"/>
        <v>-324913.95124480169</v>
      </c>
      <c r="P15" s="20">
        <v>195586</v>
      </c>
      <c r="Q15">
        <f t="shared" si="4"/>
        <v>0.3754401563908481</v>
      </c>
    </row>
    <row r="16" spans="1:17" x14ac:dyDescent="0.25">
      <c r="A16" s="86"/>
      <c r="B16" s="48" t="s">
        <v>17</v>
      </c>
      <c r="C16" s="48" t="s">
        <v>18</v>
      </c>
      <c r="D16" s="48" t="s">
        <v>99</v>
      </c>
      <c r="E16" s="58" t="s">
        <v>189</v>
      </c>
      <c r="F16" s="49">
        <v>1617000</v>
      </c>
      <c r="G16" s="49">
        <v>61000</v>
      </c>
      <c r="H16" s="50">
        <v>22.091999999999999</v>
      </c>
      <c r="I16" s="26">
        <f>(G16*H16*12*0.1)</f>
        <v>1617134.4000000001</v>
      </c>
      <c r="J16" s="15">
        <f t="shared" si="0"/>
        <v>531930.99046079919</v>
      </c>
      <c r="K16" s="15"/>
      <c r="L16" s="6">
        <f t="shared" si="5"/>
        <v>606960.88317886274</v>
      </c>
      <c r="N16" s="6">
        <f t="shared" si="2"/>
        <v>607137.34338669037</v>
      </c>
      <c r="O16" s="15">
        <f t="shared" si="3"/>
        <v>-1009862.6566133096</v>
      </c>
      <c r="P16" s="20">
        <v>607137</v>
      </c>
      <c r="Q16">
        <f t="shared" si="4"/>
        <v>0.37544003763694589</v>
      </c>
    </row>
    <row r="17" spans="1:17" x14ac:dyDescent="0.25">
      <c r="A17" s="86"/>
      <c r="B17" s="48" t="s">
        <v>17</v>
      </c>
      <c r="C17" s="48" t="s">
        <v>18</v>
      </c>
      <c r="D17" s="48" t="s">
        <v>100</v>
      </c>
      <c r="E17" s="48" t="s">
        <v>173</v>
      </c>
      <c r="F17" s="49">
        <v>111500</v>
      </c>
      <c r="G17" s="49">
        <v>1270</v>
      </c>
      <c r="H17" s="50">
        <v>2</v>
      </c>
      <c r="I17" s="26">
        <f>(G17*H17*366*0.1)*1.2</f>
        <v>111556.8</v>
      </c>
      <c r="J17" s="15">
        <f t="shared" si="0"/>
        <v>36694.859200717816</v>
      </c>
      <c r="K17" s="15"/>
      <c r="L17" s="6">
        <f t="shared" si="5"/>
        <v>41870.739904245282</v>
      </c>
      <c r="N17" s="6">
        <f t="shared" si="2"/>
        <v>41882.912878929754</v>
      </c>
      <c r="O17" s="15">
        <f t="shared" si="3"/>
        <v>-69617.087121070246</v>
      </c>
      <c r="P17" s="20">
        <v>41883</v>
      </c>
      <c r="Q17">
        <f t="shared" si="4"/>
        <v>0.37544103093670667</v>
      </c>
    </row>
    <row r="18" spans="1:17" x14ac:dyDescent="0.25">
      <c r="A18" s="86"/>
      <c r="B18" s="48" t="s">
        <v>17</v>
      </c>
      <c r="C18" s="48" t="s">
        <v>18</v>
      </c>
      <c r="D18" s="48" t="s">
        <v>101</v>
      </c>
      <c r="E18" s="48" t="s">
        <v>173</v>
      </c>
      <c r="F18" s="52">
        <v>92500</v>
      </c>
      <c r="G18" s="52">
        <v>1270</v>
      </c>
      <c r="H18" s="53">
        <v>2</v>
      </c>
      <c r="I18" s="20">
        <f>(G18*H18*366*0.1)</f>
        <v>92964</v>
      </c>
      <c r="J18" s="15">
        <f t="shared" si="0"/>
        <v>30579.049333931511</v>
      </c>
      <c r="K18" s="15"/>
      <c r="L18" s="6">
        <f t="shared" si="5"/>
        <v>34892.283253537731</v>
      </c>
      <c r="N18" s="6">
        <f t="shared" si="2"/>
        <v>34902.427399108128</v>
      </c>
      <c r="O18" s="15">
        <f t="shared" si="3"/>
        <v>-57597.572600891872</v>
      </c>
      <c r="P18" s="20">
        <v>34902</v>
      </c>
      <c r="Q18">
        <f t="shared" si="4"/>
        <v>0.37543565251064931</v>
      </c>
    </row>
    <row r="19" spans="1:17" x14ac:dyDescent="0.25">
      <c r="A19" s="86"/>
      <c r="B19" s="51" t="s">
        <v>17</v>
      </c>
      <c r="C19" s="51" t="s">
        <v>18</v>
      </c>
      <c r="D19" s="51" t="s">
        <v>102</v>
      </c>
      <c r="E19" s="51" t="s">
        <v>179</v>
      </c>
      <c r="F19" s="52">
        <v>453500</v>
      </c>
      <c r="G19" s="52">
        <v>69000</v>
      </c>
      <c r="H19" s="53">
        <v>5.48</v>
      </c>
      <c r="I19" s="20">
        <f>(G19*H19*12*0.1)</f>
        <v>453744.00000000012</v>
      </c>
      <c r="J19" s="15">
        <f t="shared" si="0"/>
        <v>149251.97023552581</v>
      </c>
      <c r="K19" s="15"/>
      <c r="L19" s="6">
        <f t="shared" si="5"/>
        <v>170304.24866177473</v>
      </c>
      <c r="N19" s="6">
        <f t="shared" si="2"/>
        <v>170353.76078676604</v>
      </c>
      <c r="O19" s="15">
        <f t="shared" si="3"/>
        <v>-283146.23921323393</v>
      </c>
      <c r="P19" s="20">
        <v>170354</v>
      </c>
      <c r="Q19">
        <f t="shared" si="4"/>
        <v>0.37544077717832069</v>
      </c>
    </row>
    <row r="20" spans="1:17" x14ac:dyDescent="0.25">
      <c r="A20" s="86"/>
      <c r="B20" s="51" t="s">
        <v>17</v>
      </c>
      <c r="C20" s="51" t="s">
        <v>18</v>
      </c>
      <c r="D20" s="51" t="s">
        <v>103</v>
      </c>
      <c r="E20" s="51" t="s">
        <v>179</v>
      </c>
      <c r="F20" s="52">
        <v>413500</v>
      </c>
      <c r="G20" s="52">
        <v>69000</v>
      </c>
      <c r="H20" s="53">
        <v>4.9950000000000001</v>
      </c>
      <c r="I20" s="20">
        <f>(G20*H20*12*0.1)</f>
        <v>413586</v>
      </c>
      <c r="J20" s="15">
        <f t="shared" si="0"/>
        <v>136042.6261544619</v>
      </c>
      <c r="K20" s="15"/>
      <c r="L20" s="6">
        <f t="shared" si="5"/>
        <v>155231.70110685486</v>
      </c>
      <c r="N20" s="6">
        <f t="shared" si="2"/>
        <v>155276.83122808326</v>
      </c>
      <c r="O20" s="15">
        <f t="shared" si="3"/>
        <v>-258223.16877191674</v>
      </c>
      <c r="P20" s="20">
        <v>155277</v>
      </c>
      <c r="Q20">
        <f t="shared" si="4"/>
        <v>0.37544065804935373</v>
      </c>
    </row>
    <row r="21" spans="1:17" x14ac:dyDescent="0.25">
      <c r="A21" s="86"/>
      <c r="B21" s="51" t="s">
        <v>17</v>
      </c>
      <c r="C21" s="51" t="s">
        <v>18</v>
      </c>
      <c r="D21" s="51" t="s">
        <v>104</v>
      </c>
      <c r="E21" s="51" t="s">
        <v>180</v>
      </c>
      <c r="F21" s="52">
        <v>2313500</v>
      </c>
      <c r="G21" s="52">
        <v>64000</v>
      </c>
      <c r="H21" s="53">
        <v>30.124199999999998</v>
      </c>
      <c r="I21" s="20">
        <f>(G21*H21*12*0.1)</f>
        <v>2313538.5600000001</v>
      </c>
      <c r="J21" s="15">
        <f t="shared" si="0"/>
        <v>761002.2133534794</v>
      </c>
      <c r="K21" s="15"/>
      <c r="L21" s="6">
        <f t="shared" si="5"/>
        <v>868343.04411924828</v>
      </c>
      <c r="N21" s="6">
        <f t="shared" si="2"/>
        <v>868595.49530395807</v>
      </c>
      <c r="O21" s="15">
        <f t="shared" si="3"/>
        <v>-1444904.5046960418</v>
      </c>
      <c r="P21" s="20">
        <v>868595</v>
      </c>
      <c r="Q21">
        <f t="shared" si="4"/>
        <v>0.375440035890303</v>
      </c>
    </row>
    <row r="22" spans="1:17" x14ac:dyDescent="0.25">
      <c r="A22" s="86"/>
      <c r="B22" s="51" t="s">
        <v>17</v>
      </c>
      <c r="C22" s="51" t="s">
        <v>18</v>
      </c>
      <c r="D22" s="51" t="s">
        <v>105</v>
      </c>
      <c r="E22" s="51" t="s">
        <v>181</v>
      </c>
      <c r="F22" s="52">
        <v>135900</v>
      </c>
      <c r="G22" s="52">
        <v>64000</v>
      </c>
      <c r="H22" s="53">
        <v>1.77</v>
      </c>
      <c r="I22" s="20">
        <f>(G22*H22*12*0.1)</f>
        <v>135936</v>
      </c>
      <c r="J22" s="15">
        <f t="shared" si="0"/>
        <v>44714.014567545652</v>
      </c>
      <c r="K22" s="15"/>
      <c r="L22" s="6">
        <f t="shared" si="5"/>
        <v>51021.01261082683</v>
      </c>
      <c r="N22" s="6">
        <f t="shared" si="2"/>
        <v>51035.845821233626</v>
      </c>
      <c r="O22" s="15">
        <f t="shared" si="3"/>
        <v>-84864.154178766374</v>
      </c>
      <c r="P22" s="20">
        <v>51036</v>
      </c>
      <c r="Q22">
        <f t="shared" si="4"/>
        <v>0.37544138418079098</v>
      </c>
    </row>
    <row r="23" spans="1:17" x14ac:dyDescent="0.25">
      <c r="A23" s="86"/>
      <c r="B23" s="51" t="s">
        <v>17</v>
      </c>
      <c r="C23" s="51" t="s">
        <v>18</v>
      </c>
      <c r="D23" s="51" t="s">
        <v>106</v>
      </c>
      <c r="E23" s="51" t="s">
        <v>181</v>
      </c>
      <c r="F23" s="52">
        <v>1398000</v>
      </c>
      <c r="G23" s="52">
        <v>64000</v>
      </c>
      <c r="H23" s="53">
        <v>18.206</v>
      </c>
      <c r="I23" s="20">
        <f>(G23*H23*12*0.1)</f>
        <v>1398220.8</v>
      </c>
      <c r="J23" s="15">
        <f t="shared" si="0"/>
        <v>459922.79616764752</v>
      </c>
      <c r="K23" s="15"/>
      <c r="L23" s="6">
        <f t="shared" si="5"/>
        <v>524795.79412017693</v>
      </c>
      <c r="N23" s="6">
        <f t="shared" si="2"/>
        <v>524948.36667874537</v>
      </c>
      <c r="O23" s="15">
        <f t="shared" si="3"/>
        <v>-873051.63332125463</v>
      </c>
      <c r="P23" s="20">
        <v>524948</v>
      </c>
      <c r="Q23">
        <f t="shared" si="4"/>
        <v>0.37543998773298176</v>
      </c>
    </row>
    <row r="24" spans="1:17" x14ac:dyDescent="0.25">
      <c r="A24" s="86"/>
      <c r="B24" s="51" t="s">
        <v>19</v>
      </c>
      <c r="C24" s="51" t="s">
        <v>20</v>
      </c>
      <c r="D24" s="51" t="s">
        <v>107</v>
      </c>
      <c r="E24" s="51" t="s">
        <v>172</v>
      </c>
      <c r="F24" s="52">
        <v>690000</v>
      </c>
      <c r="G24" s="52">
        <v>1590</v>
      </c>
      <c r="H24" s="53">
        <v>15</v>
      </c>
      <c r="I24" s="20">
        <f>(G24*H24*366*0.1)</f>
        <v>872910</v>
      </c>
      <c r="J24" s="15">
        <f t="shared" si="0"/>
        <v>287130.04984813643</v>
      </c>
      <c r="K24" s="15"/>
      <c r="L24" s="6">
        <f t="shared" si="5"/>
        <v>327630.29747908463</v>
      </c>
      <c r="N24" s="6">
        <f t="shared" si="2"/>
        <v>327725.54860973579</v>
      </c>
      <c r="O24" s="15">
        <f t="shared" si="3"/>
        <v>-362274.45139026421</v>
      </c>
      <c r="P24" s="20">
        <v>327726</v>
      </c>
      <c r="Q24">
        <f t="shared" si="4"/>
        <v>0.37544076708939067</v>
      </c>
    </row>
    <row r="25" spans="1:17" x14ac:dyDescent="0.25">
      <c r="A25" s="86"/>
      <c r="B25" s="51" t="s">
        <v>19</v>
      </c>
      <c r="C25" s="51" t="s">
        <v>20</v>
      </c>
      <c r="D25" s="59" t="s">
        <v>200</v>
      </c>
      <c r="E25" s="51" t="s">
        <v>182</v>
      </c>
      <c r="F25" s="52">
        <v>771900</v>
      </c>
      <c r="G25" s="49">
        <v>1410</v>
      </c>
      <c r="H25" s="53">
        <v>15</v>
      </c>
      <c r="I25" s="20">
        <f>(G25*H25*366*0.1)</f>
        <v>774090</v>
      </c>
      <c r="J25" s="15">
        <f t="shared" si="0"/>
        <v>254624.76118608325</v>
      </c>
      <c r="K25" s="15"/>
      <c r="L25" s="6">
        <f t="shared" si="5"/>
        <v>290540.07512296183</v>
      </c>
      <c r="N25" s="6">
        <f t="shared" si="2"/>
        <v>290624.5431067468</v>
      </c>
      <c r="O25" s="15">
        <f t="shared" si="3"/>
        <v>-481275.4568932532</v>
      </c>
      <c r="P25" s="20">
        <v>290625</v>
      </c>
      <c r="Q25">
        <f t="shared" si="4"/>
        <v>0.37544084021237839</v>
      </c>
    </row>
    <row r="26" spans="1:17" x14ac:dyDescent="0.25">
      <c r="A26" s="86"/>
      <c r="B26" s="51" t="s">
        <v>19</v>
      </c>
      <c r="C26" s="51" t="s">
        <v>20</v>
      </c>
      <c r="D26" s="51" t="s">
        <v>108</v>
      </c>
      <c r="E26" s="51" t="s">
        <v>180</v>
      </c>
      <c r="F26" s="52">
        <v>420000</v>
      </c>
      <c r="G26" s="52">
        <v>64000</v>
      </c>
      <c r="H26" s="53">
        <v>6.54</v>
      </c>
      <c r="I26" s="20">
        <f>(G26*H26*12*0.1)</f>
        <v>502272</v>
      </c>
      <c r="J26" s="15">
        <f t="shared" si="0"/>
        <v>165214.49450381272</v>
      </c>
      <c r="K26" s="15"/>
      <c r="L26" s="6">
        <f t="shared" si="5"/>
        <v>188518.31778237707</v>
      </c>
      <c r="N26" s="6">
        <f t="shared" si="2"/>
        <v>188573.12523777844</v>
      </c>
      <c r="O26" s="15">
        <f t="shared" si="3"/>
        <v>-231426.87476222156</v>
      </c>
      <c r="P26" s="20">
        <v>188573</v>
      </c>
      <c r="Q26">
        <f t="shared" si="4"/>
        <v>0.37544000063710498</v>
      </c>
    </row>
    <row r="27" spans="1:17" x14ac:dyDescent="0.25">
      <c r="A27" s="86"/>
      <c r="B27" s="51" t="s">
        <v>19</v>
      </c>
      <c r="C27" s="51" t="s">
        <v>20</v>
      </c>
      <c r="D27" s="51" t="s">
        <v>109</v>
      </c>
      <c r="E27" s="51" t="s">
        <v>179</v>
      </c>
      <c r="F27" s="52">
        <v>200000</v>
      </c>
      <c r="G27" s="52">
        <v>69000</v>
      </c>
      <c r="H27" s="53">
        <v>6.26</v>
      </c>
      <c r="I27" s="20">
        <f>(G27*H27*12*0.1)</f>
        <v>518328</v>
      </c>
      <c r="J27" s="15">
        <f t="shared" si="0"/>
        <v>170495.86380919552</v>
      </c>
      <c r="K27" s="15"/>
      <c r="L27" s="6">
        <f t="shared" si="5"/>
        <v>194544.63442020252</v>
      </c>
      <c r="N27" s="6">
        <f t="shared" si="2"/>
        <v>194601.19389145172</v>
      </c>
      <c r="O27" s="15">
        <f t="shared" si="3"/>
        <v>-5398.8061085482768</v>
      </c>
      <c r="P27" s="20">
        <v>194601</v>
      </c>
      <c r="Q27">
        <f t="shared" si="4"/>
        <v>0.37543987590869105</v>
      </c>
    </row>
    <row r="28" spans="1:17" x14ac:dyDescent="0.25">
      <c r="A28" s="86"/>
      <c r="B28" s="51" t="s">
        <v>19</v>
      </c>
      <c r="C28" s="51" t="s">
        <v>20</v>
      </c>
      <c r="D28" s="51" t="s">
        <v>110</v>
      </c>
      <c r="E28" s="51" t="s">
        <v>178</v>
      </c>
      <c r="F28" s="52">
        <v>277200</v>
      </c>
      <c r="G28" s="52">
        <v>77000</v>
      </c>
      <c r="H28" s="60">
        <v>3</v>
      </c>
      <c r="I28" s="20">
        <f>(G28*H28*12*0.1)</f>
        <v>277200</v>
      </c>
      <c r="J28" s="15">
        <f t="shared" si="0"/>
        <v>91180.591146742983</v>
      </c>
      <c r="K28" s="15"/>
      <c r="L28" s="6">
        <f t="shared" si="5"/>
        <v>104041.78948712039</v>
      </c>
      <c r="N28" s="6">
        <f t="shared" si="2"/>
        <v>104072.03729435882</v>
      </c>
      <c r="O28" s="15">
        <f t="shared" si="3"/>
        <v>-173127.96270564117</v>
      </c>
      <c r="P28" s="20">
        <v>104072</v>
      </c>
      <c r="Q28">
        <f t="shared" si="4"/>
        <v>0.37544011544011546</v>
      </c>
    </row>
    <row r="29" spans="1:17" x14ac:dyDescent="0.25">
      <c r="A29" s="86"/>
      <c r="B29" s="51" t="s">
        <v>19</v>
      </c>
      <c r="C29" s="51" t="s">
        <v>20</v>
      </c>
      <c r="D29" s="51" t="s">
        <v>111</v>
      </c>
      <c r="E29" s="51" t="s">
        <v>183</v>
      </c>
      <c r="F29" s="52">
        <v>183600</v>
      </c>
      <c r="G29" s="52">
        <v>60000</v>
      </c>
      <c r="H29" s="53">
        <v>2.5499999999999998</v>
      </c>
      <c r="I29" s="20">
        <f>(G29*H29*12*0.1)</f>
        <v>183600</v>
      </c>
      <c r="J29" s="15">
        <f t="shared" si="0"/>
        <v>60392.339590699899</v>
      </c>
      <c r="K29" s="15"/>
      <c r="L29" s="6">
        <f t="shared" si="5"/>
        <v>68910.795634326496</v>
      </c>
      <c r="N29" s="6">
        <f t="shared" si="2"/>
        <v>68930.829896263633</v>
      </c>
      <c r="O29" s="15">
        <f t="shared" si="3"/>
        <v>-114669.17010373637</v>
      </c>
      <c r="P29" s="20">
        <v>68931</v>
      </c>
      <c r="Q29">
        <f t="shared" si="4"/>
        <v>0.37544117647058822</v>
      </c>
    </row>
    <row r="30" spans="1:17" x14ac:dyDescent="0.25">
      <c r="A30" s="86"/>
      <c r="B30" s="51" t="s">
        <v>19</v>
      </c>
      <c r="C30" s="51" t="s">
        <v>20</v>
      </c>
      <c r="D30" s="51" t="s">
        <v>112</v>
      </c>
      <c r="E30" s="51" t="s">
        <v>172</v>
      </c>
      <c r="F30" s="52">
        <v>690000</v>
      </c>
      <c r="G30" s="52">
        <v>1590</v>
      </c>
      <c r="H30" s="53">
        <v>27</v>
      </c>
      <c r="I30" s="20">
        <f>(G30*H30*366*0.1)</f>
        <v>1571238</v>
      </c>
      <c r="J30" s="15">
        <f t="shared" si="0"/>
        <v>516834.08972664556</v>
      </c>
      <c r="K30" s="15"/>
      <c r="L30" s="6">
        <f t="shared" si="5"/>
        <v>589734.53546235233</v>
      </c>
      <c r="N30" s="6">
        <f t="shared" si="2"/>
        <v>589905.98749752436</v>
      </c>
      <c r="O30" s="15">
        <f t="shared" si="3"/>
        <v>-100094.01250247564</v>
      </c>
      <c r="P30" s="20">
        <v>589906</v>
      </c>
      <c r="Q30">
        <f t="shared" si="4"/>
        <v>0.37544025793673524</v>
      </c>
    </row>
    <row r="31" spans="1:17" x14ac:dyDescent="0.25">
      <c r="A31" s="67"/>
      <c r="B31" s="51" t="s">
        <v>21</v>
      </c>
      <c r="C31" s="51" t="s">
        <v>22</v>
      </c>
      <c r="D31" s="51" t="s">
        <v>113</v>
      </c>
      <c r="E31" s="51" t="s">
        <v>180</v>
      </c>
      <c r="F31" s="52">
        <v>350000</v>
      </c>
      <c r="G31" s="52">
        <v>64000</v>
      </c>
      <c r="H31" s="53">
        <v>16.920000000000002</v>
      </c>
      <c r="I31" s="20">
        <f>(G31*H31*12*0.1)</f>
        <v>1299456</v>
      </c>
      <c r="K31" s="62">
        <v>77436</v>
      </c>
      <c r="M31" s="64"/>
      <c r="N31" s="6">
        <v>350000</v>
      </c>
      <c r="O31" s="15">
        <f t="shared" si="3"/>
        <v>0</v>
      </c>
      <c r="P31" s="20">
        <v>350000</v>
      </c>
      <c r="Q31">
        <f t="shared" si="4"/>
        <v>0.2693434791174153</v>
      </c>
    </row>
    <row r="32" spans="1:17" x14ac:dyDescent="0.25">
      <c r="A32" s="53"/>
      <c r="B32" s="51" t="s">
        <v>21</v>
      </c>
      <c r="C32" s="51" t="s">
        <v>22</v>
      </c>
      <c r="D32" s="51" t="s">
        <v>114</v>
      </c>
      <c r="E32" s="51" t="s">
        <v>184</v>
      </c>
      <c r="F32" s="52">
        <v>450000</v>
      </c>
      <c r="G32" s="52">
        <v>1590</v>
      </c>
      <c r="H32" s="53">
        <v>29</v>
      </c>
      <c r="I32" s="20">
        <f>(G32*H32*366*0.1)</f>
        <v>1687626</v>
      </c>
      <c r="K32" s="62">
        <v>105118</v>
      </c>
      <c r="M32" s="64"/>
      <c r="N32" s="6">
        <v>450000</v>
      </c>
      <c r="O32" s="15">
        <f t="shared" si="3"/>
        <v>0</v>
      </c>
      <c r="P32" s="20">
        <v>450000</v>
      </c>
      <c r="Q32">
        <f t="shared" si="4"/>
        <v>0.26664675704214086</v>
      </c>
    </row>
    <row r="33" spans="1:17" x14ac:dyDescent="0.25">
      <c r="A33" s="67"/>
      <c r="B33" s="51" t="s">
        <v>23</v>
      </c>
      <c r="C33" s="51" t="s">
        <v>24</v>
      </c>
      <c r="D33" s="51" t="s">
        <v>115</v>
      </c>
      <c r="E33" s="51" t="s">
        <v>172</v>
      </c>
      <c r="F33" s="52">
        <v>1200000</v>
      </c>
      <c r="G33" s="52">
        <v>1590</v>
      </c>
      <c r="H33" s="53">
        <v>21</v>
      </c>
      <c r="I33" s="20">
        <f>(G33*H33*366*0.1)</f>
        <v>1222074</v>
      </c>
      <c r="J33" s="15">
        <f t="shared" si="0"/>
        <v>401982.06978739094</v>
      </c>
      <c r="K33" s="15"/>
      <c r="L33" s="6">
        <f t="shared" ref="L33:L84" si="6">SUM(J33/$J$85*$K$85)+J33</f>
        <v>458682.4164707184</v>
      </c>
      <c r="N33" s="6">
        <f t="shared" si="2"/>
        <v>458815.76805363002</v>
      </c>
      <c r="O33" s="15">
        <f t="shared" si="3"/>
        <v>-741184.23194636998</v>
      </c>
      <c r="P33" s="20">
        <v>458816</v>
      </c>
      <c r="Q33">
        <f t="shared" si="4"/>
        <v>0.37544043977696934</v>
      </c>
    </row>
    <row r="34" spans="1:17" x14ac:dyDescent="0.25">
      <c r="A34" s="67"/>
      <c r="B34" s="51" t="s">
        <v>25</v>
      </c>
      <c r="C34" s="51" t="s">
        <v>26</v>
      </c>
      <c r="D34" s="51" t="s">
        <v>116</v>
      </c>
      <c r="E34" s="51" t="s">
        <v>172</v>
      </c>
      <c r="F34" s="52">
        <v>600000</v>
      </c>
      <c r="G34" s="52">
        <v>1590</v>
      </c>
      <c r="H34" s="53">
        <v>15</v>
      </c>
      <c r="I34" s="20">
        <f>(G34*H34*366*0.1)</f>
        <v>872910</v>
      </c>
      <c r="J34" s="15">
        <f t="shared" si="0"/>
        <v>287130.04984813643</v>
      </c>
      <c r="K34" s="15"/>
      <c r="L34" s="6">
        <f t="shared" si="6"/>
        <v>327630.29747908463</v>
      </c>
      <c r="N34" s="6">
        <f t="shared" si="2"/>
        <v>327725.54860973579</v>
      </c>
      <c r="O34" s="15">
        <f t="shared" si="3"/>
        <v>-272274.45139026421</v>
      </c>
      <c r="P34" s="20">
        <v>327726</v>
      </c>
      <c r="Q34">
        <f t="shared" si="4"/>
        <v>0.37544076708939067</v>
      </c>
    </row>
    <row r="35" spans="1:17" x14ac:dyDescent="0.25">
      <c r="A35" s="67"/>
      <c r="B35" s="51" t="s">
        <v>29</v>
      </c>
      <c r="C35" s="51" t="s">
        <v>30</v>
      </c>
      <c r="D35" s="51" t="s">
        <v>119</v>
      </c>
      <c r="E35" s="51" t="s">
        <v>173</v>
      </c>
      <c r="F35" s="52">
        <v>312000</v>
      </c>
      <c r="G35" s="52">
        <v>65000</v>
      </c>
      <c r="H35" s="53">
        <v>4</v>
      </c>
      <c r="I35" s="20">
        <f t="shared" ref="I35:I42" si="7">(G35*H35*12*0.1)</f>
        <v>312000</v>
      </c>
      <c r="J35" s="15">
        <f t="shared" si="0"/>
        <v>102627.50518681027</v>
      </c>
      <c r="K35" s="15"/>
      <c r="L35" s="6">
        <f t="shared" si="6"/>
        <v>117103.31284264631</v>
      </c>
      <c r="N35" s="6">
        <f t="shared" si="2"/>
        <v>117137.3579936506</v>
      </c>
      <c r="O35" s="15">
        <f t="shared" si="3"/>
        <v>-194862.6420063494</v>
      </c>
      <c r="P35" s="20">
        <v>117137</v>
      </c>
      <c r="Q35">
        <f t="shared" si="4"/>
        <v>0.37543910256410257</v>
      </c>
    </row>
    <row r="36" spans="1:17" x14ac:dyDescent="0.25">
      <c r="A36" s="67"/>
      <c r="B36" s="51" t="s">
        <v>31</v>
      </c>
      <c r="C36" s="51" t="s">
        <v>32</v>
      </c>
      <c r="D36" s="51" t="s">
        <v>120</v>
      </c>
      <c r="E36" s="51" t="s">
        <v>180</v>
      </c>
      <c r="F36" s="52">
        <v>100000</v>
      </c>
      <c r="G36" s="52">
        <v>64000</v>
      </c>
      <c r="H36" s="53">
        <v>21.8612</v>
      </c>
      <c r="I36" s="20">
        <f t="shared" si="7"/>
        <v>1678940.1600000001</v>
      </c>
      <c r="K36" s="62">
        <v>452261</v>
      </c>
      <c r="M36" s="64"/>
      <c r="N36" s="6">
        <v>100000</v>
      </c>
      <c r="O36" s="15">
        <f t="shared" si="3"/>
        <v>0</v>
      </c>
      <c r="P36" s="20">
        <v>100000</v>
      </c>
      <c r="Q36">
        <f t="shared" si="4"/>
        <v>5.9561384248501145E-2</v>
      </c>
    </row>
    <row r="37" spans="1:17" x14ac:dyDescent="0.25">
      <c r="A37" s="86"/>
      <c r="B37" s="51" t="s">
        <v>33</v>
      </c>
      <c r="C37" s="51" t="s">
        <v>34</v>
      </c>
      <c r="D37" s="51" t="s">
        <v>121</v>
      </c>
      <c r="E37" s="51" t="s">
        <v>180</v>
      </c>
      <c r="F37" s="52">
        <v>2534400</v>
      </c>
      <c r="G37" s="52">
        <v>64000</v>
      </c>
      <c r="H37" s="53">
        <v>33</v>
      </c>
      <c r="I37" s="20">
        <f t="shared" si="7"/>
        <v>2534400</v>
      </c>
      <c r="J37" s="15">
        <f t="shared" si="0"/>
        <v>833651.11905593588</v>
      </c>
      <c r="K37" s="15"/>
      <c r="L37" s="6">
        <f t="shared" si="6"/>
        <v>951239.21816795785</v>
      </c>
      <c r="N37" s="6">
        <f t="shared" si="2"/>
        <v>951515.76954842347</v>
      </c>
      <c r="O37" s="15">
        <f t="shared" si="3"/>
        <v>-1582884.2304515764</v>
      </c>
      <c r="P37" s="20">
        <v>951516</v>
      </c>
      <c r="Q37">
        <f t="shared" si="4"/>
        <v>0.3754403409090909</v>
      </c>
    </row>
    <row r="38" spans="1:17" x14ac:dyDescent="0.25">
      <c r="A38" s="86"/>
      <c r="B38" s="51" t="s">
        <v>33</v>
      </c>
      <c r="C38" s="51" t="s">
        <v>34</v>
      </c>
      <c r="D38" s="51" t="s">
        <v>122</v>
      </c>
      <c r="E38" s="51" t="s">
        <v>173</v>
      </c>
      <c r="F38" s="52">
        <v>780000</v>
      </c>
      <c r="G38" s="52">
        <v>65000</v>
      </c>
      <c r="H38" s="50">
        <v>9.75</v>
      </c>
      <c r="I38" s="20">
        <f t="shared" si="7"/>
        <v>760500</v>
      </c>
      <c r="J38" s="15">
        <f t="shared" si="0"/>
        <v>250154.54389285002</v>
      </c>
      <c r="K38" s="15"/>
      <c r="L38" s="6">
        <f t="shared" si="6"/>
        <v>285439.32505395036</v>
      </c>
      <c r="N38" s="6">
        <f t="shared" si="2"/>
        <v>285522.3101095233</v>
      </c>
      <c r="O38" s="15">
        <f t="shared" si="3"/>
        <v>-494477.6898904767</v>
      </c>
      <c r="P38" s="20">
        <v>285522</v>
      </c>
      <c r="Q38">
        <f t="shared" si="4"/>
        <v>0.375439842209073</v>
      </c>
    </row>
    <row r="39" spans="1:17" x14ac:dyDescent="0.25">
      <c r="A39" s="86"/>
      <c r="B39" s="51" t="s">
        <v>33</v>
      </c>
      <c r="C39" s="51" t="s">
        <v>34</v>
      </c>
      <c r="D39" s="51" t="s">
        <v>123</v>
      </c>
      <c r="E39" s="51" t="s">
        <v>183</v>
      </c>
      <c r="F39" s="52">
        <v>136080</v>
      </c>
      <c r="G39" s="52">
        <v>60000</v>
      </c>
      <c r="H39" s="53">
        <v>1.89</v>
      </c>
      <c r="I39" s="20">
        <f t="shared" si="7"/>
        <v>136080</v>
      </c>
      <c r="J39" s="15">
        <f t="shared" si="0"/>
        <v>44761.381108401103</v>
      </c>
      <c r="K39" s="15"/>
      <c r="L39" s="6">
        <f t="shared" si="6"/>
        <v>51075.060293677285</v>
      </c>
      <c r="N39" s="6">
        <f t="shared" si="2"/>
        <v>51089.909217230692</v>
      </c>
      <c r="O39" s="15">
        <f t="shared" si="3"/>
        <v>-84990.090782769315</v>
      </c>
      <c r="P39" s="20">
        <v>51090</v>
      </c>
      <c r="Q39">
        <f t="shared" si="4"/>
        <v>0.37544091710758376</v>
      </c>
    </row>
    <row r="40" spans="1:17" x14ac:dyDescent="0.25">
      <c r="A40" s="86"/>
      <c r="B40" s="51" t="s">
        <v>33</v>
      </c>
      <c r="C40" s="51" t="s">
        <v>34</v>
      </c>
      <c r="D40" s="51" t="s">
        <v>124</v>
      </c>
      <c r="E40" s="51" t="s">
        <v>179</v>
      </c>
      <c r="F40" s="52">
        <v>238878</v>
      </c>
      <c r="G40" s="52">
        <v>69000</v>
      </c>
      <c r="H40" s="53">
        <v>2.8849999999999998</v>
      </c>
      <c r="I40" s="20">
        <f t="shared" si="7"/>
        <v>238877.99999999997</v>
      </c>
      <c r="J40" s="15">
        <f t="shared" si="0"/>
        <v>78575.170461586109</v>
      </c>
      <c r="K40" s="15"/>
      <c r="L40" s="6">
        <f t="shared" si="6"/>
        <v>89658.349888543802</v>
      </c>
      <c r="N40" s="6">
        <f t="shared" si="2"/>
        <v>89684.416034638678</v>
      </c>
      <c r="O40" s="15">
        <f t="shared" si="3"/>
        <v>-149193.58396536132</v>
      </c>
      <c r="P40" s="20">
        <v>89684</v>
      </c>
      <c r="Q40">
        <f t="shared" si="4"/>
        <v>0.37543850835991599</v>
      </c>
    </row>
    <row r="41" spans="1:17" x14ac:dyDescent="0.25">
      <c r="A41" s="67"/>
      <c r="B41" s="51" t="s">
        <v>35</v>
      </c>
      <c r="C41" s="51" t="s">
        <v>36</v>
      </c>
      <c r="D41" s="51" t="s">
        <v>125</v>
      </c>
      <c r="E41" s="51" t="s">
        <v>180</v>
      </c>
      <c r="F41" s="52">
        <v>303960</v>
      </c>
      <c r="G41" s="52">
        <v>64000</v>
      </c>
      <c r="H41" s="50">
        <v>5.97</v>
      </c>
      <c r="I41" s="20">
        <f t="shared" si="7"/>
        <v>458496</v>
      </c>
      <c r="J41" s="15">
        <f t="shared" si="0"/>
        <v>150815.06608375566</v>
      </c>
      <c r="K41" s="15"/>
      <c r="L41" s="6">
        <f t="shared" si="6"/>
        <v>172087.82219583963</v>
      </c>
      <c r="N41" s="6">
        <f t="shared" si="2"/>
        <v>172137.85285466933</v>
      </c>
      <c r="O41" s="15">
        <f t="shared" si="3"/>
        <v>-131822.14714533067</v>
      </c>
      <c r="P41" s="20">
        <v>172138</v>
      </c>
      <c r="Q41">
        <f t="shared" si="4"/>
        <v>0.37544057091010608</v>
      </c>
    </row>
    <row r="42" spans="1:17" x14ac:dyDescent="0.25">
      <c r="A42" s="67"/>
      <c r="B42" s="51" t="s">
        <v>37</v>
      </c>
      <c r="C42" s="51" t="s">
        <v>38</v>
      </c>
      <c r="D42" s="51" t="s">
        <v>126</v>
      </c>
      <c r="E42" s="51" t="s">
        <v>179</v>
      </c>
      <c r="F42" s="52">
        <v>167900</v>
      </c>
      <c r="G42" s="52">
        <v>69000</v>
      </c>
      <c r="H42" s="53">
        <v>2.028</v>
      </c>
      <c r="I42" s="20">
        <f t="shared" si="7"/>
        <v>167918.40000000002</v>
      </c>
      <c r="J42" s="15">
        <f t="shared" si="0"/>
        <v>55234.123291541291</v>
      </c>
      <c r="K42" s="15"/>
      <c r="L42" s="6">
        <f t="shared" si="6"/>
        <v>63025.002971912247</v>
      </c>
      <c r="N42" s="6">
        <f t="shared" si="2"/>
        <v>63043.326072182754</v>
      </c>
      <c r="O42" s="15">
        <f t="shared" si="3"/>
        <v>-104856.67392781725</v>
      </c>
      <c r="P42" s="20">
        <v>63043</v>
      </c>
      <c r="Q42">
        <f t="shared" si="4"/>
        <v>0.37543830813061579</v>
      </c>
    </row>
    <row r="43" spans="1:17" x14ac:dyDescent="0.25">
      <c r="A43" s="86"/>
      <c r="B43" s="51" t="s">
        <v>39</v>
      </c>
      <c r="C43" s="51" t="s">
        <v>40</v>
      </c>
      <c r="D43" s="51" t="s">
        <v>127</v>
      </c>
      <c r="E43" s="51" t="s">
        <v>186</v>
      </c>
      <c r="F43" s="52">
        <v>900000</v>
      </c>
      <c r="G43" s="52">
        <v>1645</v>
      </c>
      <c r="H43" s="53">
        <v>34</v>
      </c>
      <c r="I43" s="20">
        <f>(G43*H43*366*0.1)</f>
        <v>2047038</v>
      </c>
      <c r="J43" s="15">
        <f t="shared" si="0"/>
        <v>673341.03513653122</v>
      </c>
      <c r="K43" s="15"/>
      <c r="L43" s="6">
        <f t="shared" si="6"/>
        <v>768317.08754738793</v>
      </c>
      <c r="N43" s="6">
        <f t="shared" si="2"/>
        <v>768540.4584378415</v>
      </c>
      <c r="O43" s="15">
        <f t="shared" si="3"/>
        <v>-131459.5415621585</v>
      </c>
      <c r="P43" s="20">
        <v>768540</v>
      </c>
      <c r="Q43">
        <f t="shared" si="4"/>
        <v>0.37544002602785098</v>
      </c>
    </row>
    <row r="44" spans="1:17" x14ac:dyDescent="0.25">
      <c r="A44" s="86"/>
      <c r="B44" s="51" t="s">
        <v>39</v>
      </c>
      <c r="C44" s="51" t="s">
        <v>40</v>
      </c>
      <c r="D44" s="51" t="s">
        <v>128</v>
      </c>
      <c r="E44" s="51" t="s">
        <v>187</v>
      </c>
      <c r="F44" s="52">
        <v>900000</v>
      </c>
      <c r="G44" s="52">
        <v>63000</v>
      </c>
      <c r="H44" s="50">
        <v>9.19</v>
      </c>
      <c r="I44" s="20">
        <f>(G44*H44*12*0.1)</f>
        <v>694764</v>
      </c>
      <c r="J44" s="15">
        <f t="shared" si="0"/>
        <v>228531.71799233672</v>
      </c>
      <c r="K44" s="15"/>
      <c r="L44" s="6">
        <f t="shared" si="6"/>
        <v>260766.557832719</v>
      </c>
      <c r="N44" s="6">
        <f t="shared" si="2"/>
        <v>260842.36983686112</v>
      </c>
      <c r="O44" s="15">
        <f t="shared" si="3"/>
        <v>-639157.63016313885</v>
      </c>
      <c r="P44" s="20">
        <v>260842</v>
      </c>
      <c r="Q44">
        <f t="shared" si="4"/>
        <v>0.37543971765952178</v>
      </c>
    </row>
    <row r="45" spans="1:17" x14ac:dyDescent="0.25">
      <c r="A45" s="86"/>
      <c r="B45" s="51" t="s">
        <v>39</v>
      </c>
      <c r="C45" s="51" t="s">
        <v>40</v>
      </c>
      <c r="D45" s="61" t="s">
        <v>129</v>
      </c>
      <c r="E45" s="55" t="s">
        <v>188</v>
      </c>
      <c r="F45" s="56">
        <v>500000</v>
      </c>
      <c r="G45" s="56">
        <v>465</v>
      </c>
      <c r="H45" s="50">
        <v>85</v>
      </c>
      <c r="I45" s="26">
        <v>1158036</v>
      </c>
      <c r="J45" s="15">
        <f t="shared" si="0"/>
        <v>380917.7743477982</v>
      </c>
      <c r="K45" s="15"/>
      <c r="L45" s="6">
        <f t="shared" si="6"/>
        <v>434646.96150976536</v>
      </c>
      <c r="N45" s="6">
        <f t="shared" si="2"/>
        <v>434773.32532543334</v>
      </c>
      <c r="O45" s="15">
        <f t="shared" si="3"/>
        <v>-65226.674674566661</v>
      </c>
      <c r="P45" s="20">
        <v>434773</v>
      </c>
      <c r="Q45">
        <f t="shared" si="4"/>
        <v>0.37543996905104848</v>
      </c>
    </row>
    <row r="46" spans="1:17" x14ac:dyDescent="0.25">
      <c r="A46" s="86"/>
      <c r="B46" s="51" t="s">
        <v>41</v>
      </c>
      <c r="C46" s="51" t="s">
        <v>42</v>
      </c>
      <c r="D46" s="51" t="s">
        <v>130</v>
      </c>
      <c r="E46" s="51" t="s">
        <v>183</v>
      </c>
      <c r="F46" s="52">
        <v>230700</v>
      </c>
      <c r="G46" s="52">
        <v>60000</v>
      </c>
      <c r="H46" s="53">
        <v>7.75</v>
      </c>
      <c r="I46" s="20">
        <f>(G46*H46*12*0.1)</f>
        <v>558000</v>
      </c>
      <c r="J46" s="15">
        <f t="shared" si="0"/>
        <v>183545.34581487221</v>
      </c>
      <c r="K46" s="15"/>
      <c r="L46" s="6">
        <f t="shared" si="6"/>
        <v>209434.77104550204</v>
      </c>
      <c r="N46" s="6">
        <f t="shared" si="2"/>
        <v>209495.65948864433</v>
      </c>
      <c r="O46" s="15">
        <f t="shared" si="3"/>
        <v>-21204.340511355666</v>
      </c>
      <c r="P46" s="20">
        <v>209496</v>
      </c>
      <c r="Q46">
        <f t="shared" si="4"/>
        <v>0.37544086021505374</v>
      </c>
    </row>
    <row r="47" spans="1:17" x14ac:dyDescent="0.25">
      <c r="A47" s="86"/>
      <c r="B47" s="51" t="s">
        <v>41</v>
      </c>
      <c r="C47" s="51" t="s">
        <v>42</v>
      </c>
      <c r="D47" s="51" t="s">
        <v>131</v>
      </c>
      <c r="E47" s="51" t="s">
        <v>181</v>
      </c>
      <c r="F47" s="52">
        <v>100000</v>
      </c>
      <c r="G47" s="52">
        <v>64000</v>
      </c>
      <c r="H47" s="53">
        <v>3.66</v>
      </c>
      <c r="I47" s="20">
        <f>(G47*H47*12*0.1)</f>
        <v>281088</v>
      </c>
      <c r="J47" s="15">
        <f t="shared" si="0"/>
        <v>92459.487749840147</v>
      </c>
      <c r="K47" s="15"/>
      <c r="M47" s="64">
        <v>5501</v>
      </c>
      <c r="N47" s="6">
        <v>100000</v>
      </c>
      <c r="O47" s="15">
        <f t="shared" si="3"/>
        <v>0</v>
      </c>
      <c r="P47" s="20">
        <v>100000</v>
      </c>
      <c r="Q47">
        <f t="shared" si="4"/>
        <v>0.35576047358834245</v>
      </c>
    </row>
    <row r="48" spans="1:17" x14ac:dyDescent="0.25">
      <c r="A48" s="67"/>
      <c r="B48" s="48" t="s">
        <v>43</v>
      </c>
      <c r="C48" s="48" t="s">
        <v>44</v>
      </c>
      <c r="D48" s="48" t="s">
        <v>132</v>
      </c>
      <c r="E48" s="48" t="s">
        <v>179</v>
      </c>
      <c r="F48" s="49">
        <v>506736</v>
      </c>
      <c r="G48" s="49">
        <v>69000</v>
      </c>
      <c r="H48" s="50">
        <v>6.12</v>
      </c>
      <c r="I48" s="20">
        <f>(G48*H48*12*0.1)</f>
        <v>506736</v>
      </c>
      <c r="J48" s="15">
        <f t="shared" si="0"/>
        <v>166682.8572703317</v>
      </c>
      <c r="K48" s="15"/>
      <c r="L48" s="6">
        <f t="shared" si="6"/>
        <v>190193.7959507411</v>
      </c>
      <c r="N48" s="6">
        <f t="shared" si="2"/>
        <v>190249.09051368761</v>
      </c>
      <c r="O48" s="15">
        <f t="shared" si="3"/>
        <v>-316486.90948631242</v>
      </c>
      <c r="P48" s="20">
        <v>190249</v>
      </c>
      <c r="Q48">
        <f t="shared" si="4"/>
        <v>0.3754400713586562</v>
      </c>
    </row>
    <row r="49" spans="1:17" x14ac:dyDescent="0.25">
      <c r="A49" s="67"/>
      <c r="B49" s="51" t="s">
        <v>45</v>
      </c>
      <c r="C49" s="51" t="s">
        <v>46</v>
      </c>
      <c r="D49" s="51" t="s">
        <v>133</v>
      </c>
      <c r="E49" s="51" t="s">
        <v>181</v>
      </c>
      <c r="F49" s="52">
        <v>342500</v>
      </c>
      <c r="G49" s="52">
        <v>64000</v>
      </c>
      <c r="H49" s="53">
        <v>4.46</v>
      </c>
      <c r="I49" s="20">
        <f>(G49*H49*12*0.1)</f>
        <v>342528</v>
      </c>
      <c r="J49" s="15">
        <f t="shared" si="0"/>
        <v>112669.21184816587</v>
      </c>
      <c r="K49" s="15"/>
      <c r="L49" s="6">
        <f t="shared" si="6"/>
        <v>128561.42160694217</v>
      </c>
      <c r="N49" s="6">
        <f t="shared" si="2"/>
        <v>128598.79794502934</v>
      </c>
      <c r="O49" s="15">
        <f t="shared" si="3"/>
        <v>-213901.20205497066</v>
      </c>
      <c r="P49" s="20">
        <v>128599</v>
      </c>
      <c r="Q49">
        <f t="shared" si="4"/>
        <v>0.37544083987294469</v>
      </c>
    </row>
    <row r="50" spans="1:17" x14ac:dyDescent="0.25">
      <c r="A50" s="86"/>
      <c r="B50" s="51" t="s">
        <v>47</v>
      </c>
      <c r="C50" s="51" t="s">
        <v>48</v>
      </c>
      <c r="D50" s="51" t="s">
        <v>134</v>
      </c>
      <c r="E50" s="51" t="s">
        <v>180</v>
      </c>
      <c r="F50" s="52">
        <v>1050000</v>
      </c>
      <c r="G50" s="52">
        <v>64000</v>
      </c>
      <c r="H50" s="53">
        <v>22.55</v>
      </c>
      <c r="I50" s="20">
        <f>(G50*H50*12*0.1)</f>
        <v>1731840</v>
      </c>
      <c r="J50" s="15">
        <f t="shared" si="0"/>
        <v>569661.59802155616</v>
      </c>
      <c r="K50" s="15"/>
      <c r="L50" s="6">
        <f t="shared" si="6"/>
        <v>650013.4657481045</v>
      </c>
      <c r="N50" s="6">
        <f t="shared" si="2"/>
        <v>650202.44252475596</v>
      </c>
      <c r="O50" s="15">
        <f t="shared" si="3"/>
        <v>-399797.55747524404</v>
      </c>
      <c r="P50" s="20">
        <v>650202</v>
      </c>
      <c r="Q50">
        <f t="shared" si="4"/>
        <v>0.37543999445676274</v>
      </c>
    </row>
    <row r="51" spans="1:17" x14ac:dyDescent="0.25">
      <c r="A51" s="86"/>
      <c r="B51" s="51" t="s">
        <v>47</v>
      </c>
      <c r="C51" s="51" t="s">
        <v>48</v>
      </c>
      <c r="D51" s="51" t="s">
        <v>135</v>
      </c>
      <c r="E51" s="51" t="s">
        <v>172</v>
      </c>
      <c r="F51" s="52">
        <v>1400000</v>
      </c>
      <c r="G51" s="52">
        <v>1590</v>
      </c>
      <c r="H51" s="53">
        <v>27</v>
      </c>
      <c r="I51" s="20">
        <f>(G51*H51*366*0.1)</f>
        <v>1571238</v>
      </c>
      <c r="J51" s="15">
        <f t="shared" si="0"/>
        <v>516834.08972664556</v>
      </c>
      <c r="K51" s="15"/>
      <c r="L51" s="6">
        <f t="shared" si="6"/>
        <v>589734.53546235233</v>
      </c>
      <c r="N51" s="6">
        <f t="shared" si="2"/>
        <v>589905.98749752436</v>
      </c>
      <c r="O51" s="15">
        <f t="shared" si="3"/>
        <v>-810094.01250247564</v>
      </c>
      <c r="P51" s="20">
        <v>589906</v>
      </c>
      <c r="Q51">
        <f t="shared" si="4"/>
        <v>0.37544025793673524</v>
      </c>
    </row>
    <row r="52" spans="1:17" x14ac:dyDescent="0.25">
      <c r="A52" s="86"/>
      <c r="B52" s="51" t="s">
        <v>47</v>
      </c>
      <c r="C52" s="51" t="s">
        <v>48</v>
      </c>
      <c r="D52" s="51" t="s">
        <v>136</v>
      </c>
      <c r="E52" s="59" t="s">
        <v>189</v>
      </c>
      <c r="F52" s="52">
        <v>215000</v>
      </c>
      <c r="G52" s="52">
        <v>61000</v>
      </c>
      <c r="H52" s="53">
        <v>2.972</v>
      </c>
      <c r="I52" s="20">
        <f>(G52*H52*12*0.1)</f>
        <v>217550.40000000002</v>
      </c>
      <c r="J52" s="15">
        <f t="shared" si="0"/>
        <v>71559.791039720032</v>
      </c>
      <c r="K52" s="15"/>
      <c r="L52" s="6">
        <f t="shared" si="6"/>
        <v>81653.437661034754</v>
      </c>
      <c r="N52" s="6">
        <f t="shared" si="2"/>
        <v>81677.176559172716</v>
      </c>
      <c r="O52" s="15">
        <f t="shared" si="3"/>
        <v>-133322.82344082728</v>
      </c>
      <c r="P52" s="20">
        <v>81677</v>
      </c>
      <c r="Q52">
        <f t="shared" si="4"/>
        <v>0.37543943840140026</v>
      </c>
    </row>
    <row r="53" spans="1:17" x14ac:dyDescent="0.25">
      <c r="A53" s="86"/>
      <c r="B53" s="51" t="s">
        <v>47</v>
      </c>
      <c r="C53" s="51" t="s">
        <v>48</v>
      </c>
      <c r="D53" s="51" t="s">
        <v>137</v>
      </c>
      <c r="E53" s="59" t="s">
        <v>189</v>
      </c>
      <c r="F53" s="52">
        <v>239000</v>
      </c>
      <c r="G53" s="52">
        <v>61000</v>
      </c>
      <c r="H53" s="53">
        <v>3.2730000000000001</v>
      </c>
      <c r="I53" s="20">
        <f>(G53*H53*12*0.1)</f>
        <v>239583.6</v>
      </c>
      <c r="J53" s="15">
        <f t="shared" si="0"/>
        <v>78807.266511777809</v>
      </c>
      <c r="K53" s="15"/>
      <c r="L53" s="6">
        <f t="shared" si="6"/>
        <v>89923.183534511016</v>
      </c>
      <c r="N53" s="6">
        <f t="shared" si="2"/>
        <v>89949.32667502432</v>
      </c>
      <c r="O53" s="15">
        <f t="shared" si="3"/>
        <v>-149050.67332497568</v>
      </c>
      <c r="P53" s="20">
        <v>89949</v>
      </c>
      <c r="Q53">
        <f t="shared" si="4"/>
        <v>0.37543888646802198</v>
      </c>
    </row>
    <row r="54" spans="1:17" x14ac:dyDescent="0.25">
      <c r="A54" s="86"/>
      <c r="B54" s="51" t="s">
        <v>47</v>
      </c>
      <c r="C54" s="51" t="s">
        <v>48</v>
      </c>
      <c r="D54" s="51" t="s">
        <v>138</v>
      </c>
      <c r="E54" s="51" t="s">
        <v>179</v>
      </c>
      <c r="F54" s="52">
        <v>90000</v>
      </c>
      <c r="G54" s="52">
        <v>69000</v>
      </c>
      <c r="H54" s="53">
        <v>1.59</v>
      </c>
      <c r="I54" s="20">
        <f>(G54*H54*12*0.1)</f>
        <v>131652</v>
      </c>
      <c r="J54" s="15">
        <f t="shared" si="0"/>
        <v>43304.859977095985</v>
      </c>
      <c r="K54" s="15"/>
      <c r="L54" s="6">
        <f t="shared" si="6"/>
        <v>49413.094046025879</v>
      </c>
      <c r="N54" s="6">
        <f t="shared" si="2"/>
        <v>49427.459790320805</v>
      </c>
      <c r="O54" s="15">
        <f t="shared" si="3"/>
        <v>-40572.540209679195</v>
      </c>
      <c r="P54" s="20">
        <v>49427</v>
      </c>
      <c r="Q54">
        <f t="shared" si="4"/>
        <v>0.37543675751222921</v>
      </c>
    </row>
    <row r="55" spans="1:17" s="5" customFormat="1" x14ac:dyDescent="0.25">
      <c r="A55" s="87"/>
      <c r="B55" s="48" t="s">
        <v>49</v>
      </c>
      <c r="C55" s="58" t="s">
        <v>50</v>
      </c>
      <c r="D55" s="58" t="s">
        <v>139</v>
      </c>
      <c r="E55" s="48" t="s">
        <v>170</v>
      </c>
      <c r="F55" s="49">
        <v>302220</v>
      </c>
      <c r="G55" s="49">
        <v>73000</v>
      </c>
      <c r="H55" s="50">
        <v>3.5539999999999998</v>
      </c>
      <c r="I55" s="20">
        <f>(G55*H55*12*0.1)</f>
        <v>311330.40000000002</v>
      </c>
      <c r="J55" s="15">
        <f t="shared" si="0"/>
        <v>102407.25077183243</v>
      </c>
      <c r="K55" s="15"/>
      <c r="L55" s="6">
        <f t="shared" si="6"/>
        <v>116851.99111739172</v>
      </c>
      <c r="M55" s="6"/>
      <c r="N55" s="6">
        <f t="shared" si="2"/>
        <v>116885.96320226425</v>
      </c>
      <c r="O55" s="15">
        <f t="shared" si="3"/>
        <v>-185334.03679773575</v>
      </c>
      <c r="P55" s="26">
        <v>116886</v>
      </c>
      <c r="Q55">
        <f t="shared" si="4"/>
        <v>0.37544036817477505</v>
      </c>
    </row>
    <row r="56" spans="1:17" s="5" customFormat="1" x14ac:dyDescent="0.25">
      <c r="A56" s="87"/>
      <c r="B56" s="48" t="s">
        <v>49</v>
      </c>
      <c r="C56" s="48" t="s">
        <v>50</v>
      </c>
      <c r="D56" s="48" t="s">
        <v>140</v>
      </c>
      <c r="E56" s="48" t="s">
        <v>85</v>
      </c>
      <c r="F56" s="49">
        <v>524966</v>
      </c>
      <c r="G56" s="49">
        <v>56000</v>
      </c>
      <c r="H56" s="50">
        <v>7.8120000000000003</v>
      </c>
      <c r="I56" s="26">
        <f>(G56*H56*12*0.1)</f>
        <v>524966.40000000002</v>
      </c>
      <c r="J56" s="15">
        <f t="shared" si="0"/>
        <v>172679.46134263178</v>
      </c>
      <c r="K56" s="15"/>
      <c r="L56" s="6">
        <f t="shared" si="6"/>
        <v>197036.23259960834</v>
      </c>
      <c r="M56" s="6"/>
      <c r="N56" s="6">
        <f t="shared" si="2"/>
        <v>197093.51644691659</v>
      </c>
      <c r="O56" s="15">
        <f t="shared" si="3"/>
        <v>-327872.48355308338</v>
      </c>
      <c r="P56" s="26">
        <v>197094</v>
      </c>
      <c r="Q56">
        <f t="shared" si="4"/>
        <v>0.37544117109209274</v>
      </c>
    </row>
    <row r="57" spans="1:17" s="5" customFormat="1" x14ac:dyDescent="0.25">
      <c r="A57" s="87"/>
      <c r="B57" s="48" t="s">
        <v>49</v>
      </c>
      <c r="C57" s="48" t="s">
        <v>50</v>
      </c>
      <c r="D57" s="48" t="s">
        <v>141</v>
      </c>
      <c r="E57" s="48" t="s">
        <v>188</v>
      </c>
      <c r="F57" s="49">
        <v>102114</v>
      </c>
      <c r="G57" s="49">
        <v>465</v>
      </c>
      <c r="H57" s="50">
        <v>6</v>
      </c>
      <c r="I57" s="26">
        <f>(G57*H57*366*0.1)</f>
        <v>102114</v>
      </c>
      <c r="J57" s="15">
        <f t="shared" si="0"/>
        <v>33588.798284121614</v>
      </c>
      <c r="K57" s="15"/>
      <c r="L57" s="6">
        <f t="shared" si="6"/>
        <v>38326.563101326872</v>
      </c>
      <c r="M57" s="6"/>
      <c r="N57" s="6">
        <f t="shared" si="2"/>
        <v>38337.705686421912</v>
      </c>
      <c r="O57" s="15">
        <f t="shared" si="3"/>
        <v>-63776.294313578088</v>
      </c>
      <c r="P57" s="26">
        <v>38338</v>
      </c>
      <c r="Q57">
        <f t="shared" si="4"/>
        <v>0.3754431321855965</v>
      </c>
    </row>
    <row r="58" spans="1:17" s="5" customFormat="1" x14ac:dyDescent="0.25">
      <c r="A58" s="87"/>
      <c r="B58" s="48" t="s">
        <v>49</v>
      </c>
      <c r="C58" s="48" t="s">
        <v>50</v>
      </c>
      <c r="D58" s="48" t="s">
        <v>142</v>
      </c>
      <c r="E58" s="48" t="s">
        <v>172</v>
      </c>
      <c r="F58" s="49">
        <v>698328</v>
      </c>
      <c r="G58" s="49">
        <v>1590</v>
      </c>
      <c r="H58" s="50">
        <v>12</v>
      </c>
      <c r="I58" s="20">
        <f>(G58*H58*366*0.1)</f>
        <v>698328</v>
      </c>
      <c r="J58" s="15">
        <f t="shared" si="0"/>
        <v>229704.03987850912</v>
      </c>
      <c r="K58" s="15"/>
      <c r="L58" s="6">
        <f t="shared" si="6"/>
        <v>262104.23798326767</v>
      </c>
      <c r="M58" s="6"/>
      <c r="N58" s="6">
        <f t="shared" si="2"/>
        <v>262180.43888778856</v>
      </c>
      <c r="O58" s="15">
        <f t="shared" si="3"/>
        <v>-436147.56111221144</v>
      </c>
      <c r="P58" s="26">
        <v>262180</v>
      </c>
      <c r="Q58">
        <f t="shared" si="4"/>
        <v>0.37543962149591598</v>
      </c>
    </row>
    <row r="59" spans="1:17" x14ac:dyDescent="0.25">
      <c r="A59" s="67"/>
      <c r="B59" s="48" t="s">
        <v>51</v>
      </c>
      <c r="C59" s="48" t="s">
        <v>52</v>
      </c>
      <c r="D59" s="48" t="s">
        <v>143</v>
      </c>
      <c r="E59" s="48" t="s">
        <v>179</v>
      </c>
      <c r="F59" s="49">
        <v>66240</v>
      </c>
      <c r="G59" s="52">
        <v>69000</v>
      </c>
      <c r="H59" s="53">
        <v>0.8</v>
      </c>
      <c r="I59" s="20">
        <f t="shared" ref="I59:I68" si="8">(G59*H59*12*0.1)</f>
        <v>66240</v>
      </c>
      <c r="J59" s="15">
        <f t="shared" si="0"/>
        <v>21788.608793507414</v>
      </c>
      <c r="K59" s="15"/>
      <c r="L59" s="6">
        <f t="shared" si="6"/>
        <v>24861.934111207989</v>
      </c>
      <c r="N59" s="6">
        <f t="shared" si="2"/>
        <v>24869.162158651976</v>
      </c>
      <c r="O59" s="15">
        <f t="shared" si="3"/>
        <v>-41370.837841348024</v>
      </c>
      <c r="P59" s="20">
        <v>24870</v>
      </c>
      <c r="Q59">
        <f t="shared" si="4"/>
        <v>0.37545289855072461</v>
      </c>
    </row>
    <row r="60" spans="1:17" x14ac:dyDescent="0.25">
      <c r="A60" s="67"/>
      <c r="B60" s="48" t="s">
        <v>53</v>
      </c>
      <c r="C60" s="48" t="s">
        <v>54</v>
      </c>
      <c r="D60" s="48" t="s">
        <v>144</v>
      </c>
      <c r="E60" s="48" t="s">
        <v>180</v>
      </c>
      <c r="F60" s="49">
        <v>768000</v>
      </c>
      <c r="G60" s="52">
        <v>64000</v>
      </c>
      <c r="H60" s="53">
        <v>10</v>
      </c>
      <c r="I60" s="20">
        <f t="shared" si="8"/>
        <v>768000</v>
      </c>
      <c r="J60" s="15">
        <f t="shared" si="0"/>
        <v>252621.55122907145</v>
      </c>
      <c r="K60" s="15"/>
      <c r="L60" s="6">
        <f t="shared" si="6"/>
        <v>288254.30853574479</v>
      </c>
      <c r="N60" s="6">
        <f t="shared" si="2"/>
        <v>288338.11198437074</v>
      </c>
      <c r="O60" s="15">
        <f t="shared" si="3"/>
        <v>-479661.88801562926</v>
      </c>
      <c r="P60" s="20">
        <v>288338</v>
      </c>
      <c r="Q60">
        <f t="shared" si="4"/>
        <v>0.37544010416666668</v>
      </c>
    </row>
    <row r="61" spans="1:17" x14ac:dyDescent="0.25">
      <c r="A61" s="86"/>
      <c r="B61" s="48" t="s">
        <v>55</v>
      </c>
      <c r="C61" s="48" t="s">
        <v>56</v>
      </c>
      <c r="D61" s="48" t="s">
        <v>145</v>
      </c>
      <c r="E61" s="48" t="s">
        <v>179</v>
      </c>
      <c r="F61" s="49">
        <v>100000</v>
      </c>
      <c r="G61" s="52">
        <v>69000</v>
      </c>
      <c r="H61" s="53">
        <v>1.5</v>
      </c>
      <c r="I61" s="20">
        <f t="shared" si="8"/>
        <v>124200</v>
      </c>
      <c r="J61" s="15">
        <f t="shared" si="0"/>
        <v>40853.641487826397</v>
      </c>
      <c r="K61" s="15"/>
      <c r="L61" s="6">
        <f t="shared" si="6"/>
        <v>46616.126458514977</v>
      </c>
      <c r="N61" s="6">
        <f t="shared" si="2"/>
        <v>46629.679047472455</v>
      </c>
      <c r="O61" s="15">
        <f t="shared" si="3"/>
        <v>-53370.320952527545</v>
      </c>
      <c r="P61" s="20">
        <v>46630</v>
      </c>
      <c r="Q61">
        <f t="shared" si="4"/>
        <v>0.37544283413848634</v>
      </c>
    </row>
    <row r="62" spans="1:17" x14ac:dyDescent="0.25">
      <c r="A62" s="86"/>
      <c r="B62" s="48" t="s">
        <v>55</v>
      </c>
      <c r="C62" s="48" t="s">
        <v>56</v>
      </c>
      <c r="D62" s="48" t="s">
        <v>146</v>
      </c>
      <c r="E62" s="48" t="s">
        <v>190</v>
      </c>
      <c r="F62" s="49">
        <v>100000</v>
      </c>
      <c r="G62" s="52">
        <v>54000</v>
      </c>
      <c r="H62" s="53">
        <v>1.5</v>
      </c>
      <c r="I62" s="20">
        <f t="shared" si="8"/>
        <v>97200</v>
      </c>
      <c r="J62" s="15">
        <f t="shared" si="0"/>
        <v>31972.415077429352</v>
      </c>
      <c r="K62" s="15"/>
      <c r="L62" s="6">
        <f t="shared" si="6"/>
        <v>36482.185924055193</v>
      </c>
      <c r="N62" s="6">
        <f t="shared" si="2"/>
        <v>36492.792298021915</v>
      </c>
      <c r="O62" s="15">
        <f t="shared" si="3"/>
        <v>-63507.207701978085</v>
      </c>
      <c r="P62" s="20">
        <v>36493</v>
      </c>
      <c r="Q62">
        <f t="shared" si="4"/>
        <v>0.37544238683127573</v>
      </c>
    </row>
    <row r="63" spans="1:17" x14ac:dyDescent="0.25">
      <c r="A63" s="86"/>
      <c r="B63" s="48" t="s">
        <v>55</v>
      </c>
      <c r="C63" s="48" t="s">
        <v>56</v>
      </c>
      <c r="D63" s="48" t="s">
        <v>147</v>
      </c>
      <c r="E63" s="48" t="s">
        <v>183</v>
      </c>
      <c r="F63" s="49">
        <v>125250</v>
      </c>
      <c r="G63" s="52">
        <v>60000</v>
      </c>
      <c r="H63" s="53">
        <v>1.75</v>
      </c>
      <c r="I63" s="20">
        <f t="shared" si="8"/>
        <v>126000</v>
      </c>
      <c r="J63" s="15">
        <f t="shared" si="0"/>
        <v>41445.723248519535</v>
      </c>
      <c r="K63" s="15"/>
      <c r="L63" s="6">
        <f t="shared" si="6"/>
        <v>47291.72249414563</v>
      </c>
      <c r="N63" s="6">
        <f t="shared" si="2"/>
        <v>47305.471497435821</v>
      </c>
      <c r="O63" s="15">
        <f t="shared" si="3"/>
        <v>-77944.528502564179</v>
      </c>
      <c r="P63" s="20">
        <v>47305</v>
      </c>
      <c r="Q63">
        <f t="shared" si="4"/>
        <v>0.37543650793650796</v>
      </c>
    </row>
    <row r="64" spans="1:17" x14ac:dyDescent="0.25">
      <c r="A64" s="86"/>
      <c r="B64" s="48" t="s">
        <v>55</v>
      </c>
      <c r="C64" s="48" t="s">
        <v>56</v>
      </c>
      <c r="D64" s="48" t="s">
        <v>148</v>
      </c>
      <c r="E64" s="48" t="s">
        <v>191</v>
      </c>
      <c r="F64" s="49">
        <v>100000</v>
      </c>
      <c r="G64" s="52">
        <v>63000</v>
      </c>
      <c r="H64" s="53">
        <v>1.5</v>
      </c>
      <c r="I64" s="20">
        <f t="shared" si="8"/>
        <v>113400</v>
      </c>
      <c r="J64" s="15">
        <f t="shared" si="0"/>
        <v>37301.150923667585</v>
      </c>
      <c r="K64" s="15"/>
      <c r="L64" s="6">
        <f t="shared" si="6"/>
        <v>42562.550244731072</v>
      </c>
      <c r="N64" s="6">
        <f t="shared" si="2"/>
        <v>42574.924347692249</v>
      </c>
      <c r="O64" s="15">
        <f t="shared" si="3"/>
        <v>-57425.075652307751</v>
      </c>
      <c r="P64" s="20">
        <v>42575</v>
      </c>
      <c r="Q64">
        <f t="shared" si="4"/>
        <v>0.37544091710758376</v>
      </c>
    </row>
    <row r="65" spans="1:17" x14ac:dyDescent="0.25">
      <c r="A65" s="86"/>
      <c r="B65" s="51" t="s">
        <v>57</v>
      </c>
      <c r="C65" s="51" t="s">
        <v>58</v>
      </c>
      <c r="D65" s="51" t="s">
        <v>149</v>
      </c>
      <c r="E65" s="59" t="s">
        <v>189</v>
      </c>
      <c r="F65" s="52">
        <v>443000</v>
      </c>
      <c r="G65" s="52">
        <v>61000</v>
      </c>
      <c r="H65" s="53">
        <v>6.0549999999999997</v>
      </c>
      <c r="I65" s="20">
        <f t="shared" si="8"/>
        <v>443226</v>
      </c>
      <c r="J65" s="15">
        <f t="shared" si="0"/>
        <v>145792.23914720889</v>
      </c>
      <c r="K65" s="15"/>
      <c r="L65" s="6">
        <f t="shared" si="6"/>
        <v>166356.51582690628</v>
      </c>
      <c r="N65" s="6">
        <f t="shared" si="2"/>
        <v>166404.8802374801</v>
      </c>
      <c r="O65" s="15">
        <f t="shared" si="3"/>
        <v>-276595.1197625199</v>
      </c>
      <c r="P65" s="20">
        <v>166405</v>
      </c>
      <c r="Q65">
        <f t="shared" si="4"/>
        <v>0.37544052018609014</v>
      </c>
    </row>
    <row r="66" spans="1:17" x14ac:dyDescent="0.25">
      <c r="A66" s="86"/>
      <c r="B66" s="51" t="s">
        <v>57</v>
      </c>
      <c r="C66" s="51" t="s">
        <v>58</v>
      </c>
      <c r="D66" s="51" t="s">
        <v>150</v>
      </c>
      <c r="E66" s="51" t="s">
        <v>192</v>
      </c>
      <c r="F66" s="52">
        <v>336000</v>
      </c>
      <c r="G66" s="52">
        <v>70000</v>
      </c>
      <c r="H66" s="53">
        <v>4</v>
      </c>
      <c r="I66" s="20">
        <f t="shared" si="8"/>
        <v>336000</v>
      </c>
      <c r="J66" s="15">
        <f t="shared" si="0"/>
        <v>110521.92866271875</v>
      </c>
      <c r="K66" s="15"/>
      <c r="L66" s="6">
        <f t="shared" si="6"/>
        <v>126111.25998438834</v>
      </c>
      <c r="N66" s="6">
        <f t="shared" si="2"/>
        <v>126147.92399316219</v>
      </c>
      <c r="O66" s="15">
        <f t="shared" si="3"/>
        <v>-209852.07600683783</v>
      </c>
      <c r="P66" s="20">
        <v>126148</v>
      </c>
      <c r="Q66">
        <f t="shared" si="4"/>
        <v>0.37544047619047621</v>
      </c>
    </row>
    <row r="67" spans="1:17" x14ac:dyDescent="0.25">
      <c r="A67" s="86"/>
      <c r="B67" s="51" t="s">
        <v>59</v>
      </c>
      <c r="C67" s="51" t="s">
        <v>60</v>
      </c>
      <c r="D67" s="51" t="s">
        <v>151</v>
      </c>
      <c r="E67" s="58" t="s">
        <v>189</v>
      </c>
      <c r="F67" s="49">
        <v>330000</v>
      </c>
      <c r="G67" s="49">
        <v>61000</v>
      </c>
      <c r="H67" s="50">
        <v>4.7</v>
      </c>
      <c r="I67" s="20">
        <f t="shared" si="8"/>
        <v>344040</v>
      </c>
      <c r="J67" s="15">
        <f t="shared" ref="J67:J84" si="9">SUM(I67/$I$85)*24000000</f>
        <v>113166.5605271481</v>
      </c>
      <c r="K67" s="15"/>
      <c r="L67" s="6">
        <f t="shared" si="6"/>
        <v>129128.92227687192</v>
      </c>
      <c r="N67" s="6">
        <f t="shared" ref="N67:N84" si="10">SUM(L67/$L$85*$M$85)+L67</f>
        <v>129166.46360299857</v>
      </c>
      <c r="O67" s="15">
        <f t="shared" ref="O67:O84" si="11">SUM(N67-F67)</f>
        <v>-200833.53639700142</v>
      </c>
      <c r="P67" s="20">
        <v>129166</v>
      </c>
      <c r="Q67">
        <f t="shared" ref="Q67:Q84" si="12">SUM(P67/I67)</f>
        <v>0.3754389024532031</v>
      </c>
    </row>
    <row r="68" spans="1:17" x14ac:dyDescent="0.25">
      <c r="A68" s="86"/>
      <c r="B68" s="51" t="s">
        <v>59</v>
      </c>
      <c r="C68" s="51" t="s">
        <v>60</v>
      </c>
      <c r="D68" s="51" t="s">
        <v>152</v>
      </c>
      <c r="E68" s="51" t="s">
        <v>181</v>
      </c>
      <c r="F68" s="52">
        <v>300000</v>
      </c>
      <c r="G68" s="52">
        <v>64000</v>
      </c>
      <c r="H68" s="53">
        <v>3.97</v>
      </c>
      <c r="I68" s="20">
        <f t="shared" si="8"/>
        <v>304896</v>
      </c>
      <c r="J68" s="15">
        <f t="shared" si="9"/>
        <v>100290.75583794137</v>
      </c>
      <c r="K68" s="15"/>
      <c r="L68" s="6">
        <f t="shared" si="6"/>
        <v>114436.96048869067</v>
      </c>
      <c r="N68" s="6">
        <f t="shared" si="10"/>
        <v>114470.23045779517</v>
      </c>
      <c r="O68" s="15">
        <f t="shared" si="11"/>
        <v>-185529.76954220483</v>
      </c>
      <c r="P68" s="20">
        <v>114470</v>
      </c>
      <c r="Q68">
        <f t="shared" si="12"/>
        <v>0.37543949412258604</v>
      </c>
    </row>
    <row r="69" spans="1:17" x14ac:dyDescent="0.25">
      <c r="A69" s="67"/>
      <c r="B69" s="51" t="s">
        <v>61</v>
      </c>
      <c r="C69" s="51" t="s">
        <v>62</v>
      </c>
      <c r="D69" s="51" t="s">
        <v>153</v>
      </c>
      <c r="E69" s="51" t="s">
        <v>186</v>
      </c>
      <c r="F69" s="52">
        <v>1200000</v>
      </c>
      <c r="G69" s="52">
        <v>1645</v>
      </c>
      <c r="H69" s="53">
        <v>20</v>
      </c>
      <c r="I69" s="20">
        <f>(G69*H69*366*0.1)</f>
        <v>1204140</v>
      </c>
      <c r="J69" s="15">
        <f t="shared" si="9"/>
        <v>396082.96184501838</v>
      </c>
      <c r="K69" s="15"/>
      <c r="L69" s="6">
        <f t="shared" si="6"/>
        <v>451951.22796905175</v>
      </c>
      <c r="N69" s="6">
        <f t="shared" si="10"/>
        <v>452082.62261049502</v>
      </c>
      <c r="O69" s="15">
        <f t="shared" si="11"/>
        <v>-747917.37738950504</v>
      </c>
      <c r="P69" s="20">
        <v>452083</v>
      </c>
      <c r="Q69">
        <f t="shared" si="12"/>
        <v>0.3754405633896391</v>
      </c>
    </row>
    <row r="70" spans="1:17" x14ac:dyDescent="0.25">
      <c r="A70" s="67"/>
      <c r="B70" s="51" t="s">
        <v>63</v>
      </c>
      <c r="C70" s="51" t="s">
        <v>64</v>
      </c>
      <c r="D70" s="51" t="s">
        <v>154</v>
      </c>
      <c r="E70" s="51" t="s">
        <v>172</v>
      </c>
      <c r="F70" s="52">
        <v>3026000</v>
      </c>
      <c r="G70" s="52">
        <v>1590</v>
      </c>
      <c r="H70" s="53">
        <v>52</v>
      </c>
      <c r="I70" s="20">
        <f>(G70*H70*366*0.1)</f>
        <v>3026088</v>
      </c>
      <c r="J70" s="15">
        <f t="shared" si="9"/>
        <v>995384.17280687287</v>
      </c>
      <c r="K70" s="15"/>
      <c r="L70" s="6">
        <f t="shared" si="6"/>
        <v>1135785.0312608266</v>
      </c>
      <c r="N70" s="6">
        <f t="shared" si="10"/>
        <v>1136115.2351804173</v>
      </c>
      <c r="O70" s="15">
        <f t="shared" si="11"/>
        <v>-1889884.7648195827</v>
      </c>
      <c r="P70" s="20">
        <v>1136115</v>
      </c>
      <c r="Q70">
        <f t="shared" si="12"/>
        <v>0.37544017226200954</v>
      </c>
    </row>
    <row r="71" spans="1:17" x14ac:dyDescent="0.25">
      <c r="A71" s="67"/>
      <c r="B71" s="51" t="s">
        <v>65</v>
      </c>
      <c r="C71" s="51" t="s">
        <v>66</v>
      </c>
      <c r="D71" s="51" t="s">
        <v>155</v>
      </c>
      <c r="E71" s="51" t="s">
        <v>182</v>
      </c>
      <c r="F71" s="52">
        <v>184800</v>
      </c>
      <c r="G71" s="52">
        <v>77000</v>
      </c>
      <c r="H71" s="50">
        <v>1.99</v>
      </c>
      <c r="I71" s="20">
        <f>(G71*H71*12*0.1)</f>
        <v>183876</v>
      </c>
      <c r="J71" s="15">
        <f t="shared" si="9"/>
        <v>60483.125460672847</v>
      </c>
      <c r="K71" s="15"/>
      <c r="L71" s="6">
        <f t="shared" si="6"/>
        <v>69014.387026456519</v>
      </c>
      <c r="N71" s="6">
        <f t="shared" si="10"/>
        <v>69034.451405258005</v>
      </c>
      <c r="O71" s="15">
        <f t="shared" si="11"/>
        <v>-115765.54859474199</v>
      </c>
      <c r="P71" s="20">
        <v>69034</v>
      </c>
      <c r="Q71">
        <f t="shared" si="12"/>
        <v>0.375437795035785</v>
      </c>
    </row>
    <row r="72" spans="1:17" x14ac:dyDescent="0.25">
      <c r="A72" s="86"/>
      <c r="B72" s="48" t="s">
        <v>207</v>
      </c>
      <c r="C72" s="48" t="s">
        <v>68</v>
      </c>
      <c r="D72" s="48" t="s">
        <v>156</v>
      </c>
      <c r="E72" s="48" t="s">
        <v>191</v>
      </c>
      <c r="F72" s="49">
        <v>23000</v>
      </c>
      <c r="G72" s="52">
        <v>63000</v>
      </c>
      <c r="H72" s="53">
        <v>1.1499999999999999</v>
      </c>
      <c r="I72" s="20">
        <f>(G72*H72*12*0.1)</f>
        <v>86940</v>
      </c>
      <c r="K72" s="62">
        <v>5598</v>
      </c>
      <c r="M72" s="64"/>
      <c r="N72" s="6">
        <v>23000</v>
      </c>
      <c r="O72" s="15">
        <f t="shared" si="11"/>
        <v>0</v>
      </c>
      <c r="P72" s="20">
        <v>23000</v>
      </c>
      <c r="Q72">
        <f t="shared" si="12"/>
        <v>0.26455026455026454</v>
      </c>
    </row>
    <row r="73" spans="1:17" x14ac:dyDescent="0.25">
      <c r="A73" s="86"/>
      <c r="B73" s="48" t="s">
        <v>207</v>
      </c>
      <c r="C73" s="48" t="s">
        <v>68</v>
      </c>
      <c r="D73" s="48" t="s">
        <v>157</v>
      </c>
      <c r="E73" s="48" t="s">
        <v>179</v>
      </c>
      <c r="F73" s="49">
        <v>60000</v>
      </c>
      <c r="G73" s="52">
        <v>69000</v>
      </c>
      <c r="H73" s="50">
        <v>1.01</v>
      </c>
      <c r="I73" s="20">
        <f>(G73*H73*12*0.1)</f>
        <v>83628</v>
      </c>
      <c r="J73" s="15">
        <f t="shared" si="9"/>
        <v>27508.118601803108</v>
      </c>
      <c r="K73" s="15"/>
      <c r="L73" s="6">
        <f t="shared" si="6"/>
        <v>31388.191815400081</v>
      </c>
      <c r="N73" s="6">
        <f t="shared" si="10"/>
        <v>31397.317225298117</v>
      </c>
      <c r="O73" s="15">
        <f t="shared" si="11"/>
        <v>-28602.682774701883</v>
      </c>
      <c r="P73" s="20">
        <v>31397</v>
      </c>
      <c r="Q73">
        <f t="shared" si="12"/>
        <v>0.37543645668914716</v>
      </c>
    </row>
    <row r="74" spans="1:17" x14ac:dyDescent="0.25">
      <c r="A74" s="67"/>
      <c r="B74" s="51" t="s">
        <v>69</v>
      </c>
      <c r="C74" s="51" t="s">
        <v>70</v>
      </c>
      <c r="D74" s="51" t="s">
        <v>158</v>
      </c>
      <c r="E74" s="51" t="s">
        <v>186</v>
      </c>
      <c r="F74" s="52">
        <v>3500000</v>
      </c>
      <c r="G74" s="52">
        <v>1645</v>
      </c>
      <c r="H74" s="53">
        <v>260</v>
      </c>
      <c r="I74" s="20">
        <f>(G74*H74*366*0.1)</f>
        <v>15653820</v>
      </c>
      <c r="K74" s="62">
        <v>1649079</v>
      </c>
      <c r="M74" s="64"/>
      <c r="N74" s="6">
        <v>3500000</v>
      </c>
      <c r="O74" s="15">
        <f t="shared" si="11"/>
        <v>0</v>
      </c>
      <c r="P74" s="20">
        <v>3500000</v>
      </c>
      <c r="Q74">
        <f t="shared" si="12"/>
        <v>0.22358759714881096</v>
      </c>
    </row>
    <row r="75" spans="1:17" x14ac:dyDescent="0.25">
      <c r="A75" s="67"/>
      <c r="B75" s="51" t="s">
        <v>71</v>
      </c>
      <c r="C75" s="51" t="s">
        <v>72</v>
      </c>
      <c r="D75" s="51" t="s">
        <v>159</v>
      </c>
      <c r="E75" s="51" t="s">
        <v>173</v>
      </c>
      <c r="F75" s="52">
        <v>1100000</v>
      </c>
      <c r="G75" s="52">
        <v>65000</v>
      </c>
      <c r="H75" s="53">
        <v>14.95</v>
      </c>
      <c r="I75" s="20">
        <f t="shared" ref="I75:I83" si="13">(G75*H75*12*0.1)</f>
        <v>1166100</v>
      </c>
      <c r="J75" s="15">
        <f t="shared" si="9"/>
        <v>383570.30063570343</v>
      </c>
      <c r="K75" s="15"/>
      <c r="L75" s="6">
        <f t="shared" si="6"/>
        <v>437673.63174939062</v>
      </c>
      <c r="N75" s="6">
        <f t="shared" si="10"/>
        <v>437800.87550126918</v>
      </c>
      <c r="O75" s="15">
        <f t="shared" si="11"/>
        <v>-662199.12449873076</v>
      </c>
      <c r="P75" s="20">
        <v>437801</v>
      </c>
      <c r="Q75">
        <f t="shared" si="12"/>
        <v>0.37544035674470455</v>
      </c>
    </row>
    <row r="76" spans="1:17" x14ac:dyDescent="0.25">
      <c r="A76" s="67"/>
      <c r="B76" s="51" t="s">
        <v>73</v>
      </c>
      <c r="C76" s="51" t="s">
        <v>74</v>
      </c>
      <c r="D76" s="51" t="s">
        <v>161</v>
      </c>
      <c r="E76" s="51" t="s">
        <v>192</v>
      </c>
      <c r="F76" s="52">
        <v>393500</v>
      </c>
      <c r="G76" s="52">
        <v>70000</v>
      </c>
      <c r="H76" s="53">
        <v>4.6849999999999996</v>
      </c>
      <c r="I76" s="20">
        <f t="shared" si="13"/>
        <v>393540</v>
      </c>
      <c r="J76" s="15">
        <f t="shared" si="9"/>
        <v>129448.80894620935</v>
      </c>
      <c r="K76" s="15"/>
      <c r="L76" s="6">
        <f t="shared" si="6"/>
        <v>147707.81325671484</v>
      </c>
      <c r="N76" s="6">
        <f t="shared" si="10"/>
        <v>147750.7559769912</v>
      </c>
      <c r="O76" s="15">
        <f t="shared" si="11"/>
        <v>-245749.2440230088</v>
      </c>
      <c r="P76" s="20">
        <v>147751</v>
      </c>
      <c r="Q76">
        <f t="shared" si="12"/>
        <v>0.37544087005132898</v>
      </c>
    </row>
    <row r="77" spans="1:17" x14ac:dyDescent="0.25">
      <c r="A77" s="86"/>
      <c r="B77" s="51" t="s">
        <v>75</v>
      </c>
      <c r="C77" s="51" t="s">
        <v>76</v>
      </c>
      <c r="D77" s="51" t="s">
        <v>162</v>
      </c>
      <c r="E77" s="51" t="s">
        <v>181</v>
      </c>
      <c r="F77" s="52">
        <v>559000</v>
      </c>
      <c r="G77" s="52">
        <v>64000</v>
      </c>
      <c r="H77" s="53">
        <v>7.28</v>
      </c>
      <c r="I77" s="20">
        <f t="shared" si="13"/>
        <v>559104</v>
      </c>
      <c r="J77" s="15">
        <f t="shared" si="9"/>
        <v>183908.489294764</v>
      </c>
      <c r="K77" s="15"/>
      <c r="L77" s="6">
        <f t="shared" si="6"/>
        <v>209849.13661402219</v>
      </c>
      <c r="N77" s="6">
        <f t="shared" si="10"/>
        <v>209910.14552462188</v>
      </c>
      <c r="O77" s="15">
        <f t="shared" si="11"/>
        <v>-349089.85447537812</v>
      </c>
      <c r="P77" s="20">
        <v>209910</v>
      </c>
      <c r="Q77">
        <f t="shared" si="12"/>
        <v>0.37543998969780218</v>
      </c>
    </row>
    <row r="78" spans="1:17" x14ac:dyDescent="0.25">
      <c r="A78" s="86"/>
      <c r="B78" s="51" t="s">
        <v>75</v>
      </c>
      <c r="C78" s="51" t="s">
        <v>76</v>
      </c>
      <c r="D78" s="59" t="s">
        <v>205</v>
      </c>
      <c r="E78" s="51" t="s">
        <v>192</v>
      </c>
      <c r="F78" s="52">
        <v>149600</v>
      </c>
      <c r="G78" s="52">
        <v>70000</v>
      </c>
      <c r="H78" s="53">
        <v>1.7809999999999999</v>
      </c>
      <c r="I78" s="20">
        <f t="shared" si="13"/>
        <v>149604</v>
      </c>
      <c r="J78" s="15">
        <f t="shared" si="9"/>
        <v>49209.888737075533</v>
      </c>
      <c r="K78" s="15"/>
      <c r="L78" s="6">
        <f t="shared" si="6"/>
        <v>56151.038508048914</v>
      </c>
      <c r="N78" s="6">
        <f t="shared" si="10"/>
        <v>56167.363157955471</v>
      </c>
      <c r="O78" s="15">
        <f t="shared" si="11"/>
        <v>-93432.636842044536</v>
      </c>
      <c r="P78" s="20">
        <v>56167</v>
      </c>
      <c r="Q78">
        <f t="shared" si="12"/>
        <v>0.37543782251811447</v>
      </c>
    </row>
    <row r="79" spans="1:17" x14ac:dyDescent="0.25">
      <c r="A79" s="86"/>
      <c r="B79" s="48" t="s">
        <v>77</v>
      </c>
      <c r="C79" s="48" t="s">
        <v>78</v>
      </c>
      <c r="D79" s="48" t="s">
        <v>164</v>
      </c>
      <c r="E79" s="48" t="s">
        <v>190</v>
      </c>
      <c r="F79" s="49">
        <v>120000</v>
      </c>
      <c r="G79" s="52">
        <v>54000</v>
      </c>
      <c r="H79" s="50">
        <v>1.86</v>
      </c>
      <c r="I79" s="20">
        <f t="shared" si="13"/>
        <v>120528</v>
      </c>
      <c r="J79" s="15">
        <f t="shared" si="9"/>
        <v>39645.794696012403</v>
      </c>
      <c r="K79" s="15"/>
      <c r="L79" s="6">
        <f t="shared" si="6"/>
        <v>45237.910545828447</v>
      </c>
      <c r="N79" s="6">
        <f t="shared" si="10"/>
        <v>45251.062449547178</v>
      </c>
      <c r="O79" s="15">
        <f t="shared" si="11"/>
        <v>-74748.937550452829</v>
      </c>
      <c r="P79" s="20">
        <v>45251</v>
      </c>
      <c r="Q79">
        <f t="shared" si="12"/>
        <v>0.37543973184654189</v>
      </c>
    </row>
    <row r="80" spans="1:17" x14ac:dyDescent="0.25">
      <c r="A80" s="86"/>
      <c r="B80" s="48" t="s">
        <v>77</v>
      </c>
      <c r="C80" s="48" t="s">
        <v>78</v>
      </c>
      <c r="D80" s="48" t="s">
        <v>165</v>
      </c>
      <c r="E80" s="48" t="s">
        <v>179</v>
      </c>
      <c r="F80" s="49">
        <v>86000</v>
      </c>
      <c r="G80" s="52">
        <v>69000</v>
      </c>
      <c r="H80" s="50">
        <v>1.04</v>
      </c>
      <c r="I80" s="20">
        <f t="shared" si="13"/>
        <v>86112</v>
      </c>
      <c r="J80" s="15">
        <f t="shared" si="9"/>
        <v>28325.191431559637</v>
      </c>
      <c r="K80" s="15"/>
      <c r="L80" s="6">
        <f t="shared" si="6"/>
        <v>32320.514344570383</v>
      </c>
      <c r="N80" s="6">
        <f t="shared" si="10"/>
        <v>32329.910806247568</v>
      </c>
      <c r="O80" s="15">
        <f t="shared" si="11"/>
        <v>-53670.089193752428</v>
      </c>
      <c r="P80" s="20">
        <v>32330</v>
      </c>
      <c r="Q80">
        <f t="shared" si="12"/>
        <v>0.37544128576737273</v>
      </c>
    </row>
    <row r="81" spans="1:17" x14ac:dyDescent="0.25">
      <c r="A81" s="67"/>
      <c r="B81" s="48" t="s">
        <v>77</v>
      </c>
      <c r="C81" s="48" t="s">
        <v>78</v>
      </c>
      <c r="D81" s="48" t="s">
        <v>166</v>
      </c>
      <c r="E81" s="48" t="s">
        <v>183</v>
      </c>
      <c r="F81" s="49">
        <v>250000</v>
      </c>
      <c r="G81" s="52">
        <v>60000</v>
      </c>
      <c r="H81" s="53">
        <v>3.5</v>
      </c>
      <c r="I81" s="20">
        <f t="shared" si="13"/>
        <v>252000</v>
      </c>
      <c r="J81" s="15">
        <f t="shared" si="9"/>
        <v>82891.446497039069</v>
      </c>
      <c r="K81" s="15"/>
      <c r="L81" s="6">
        <f t="shared" si="6"/>
        <v>94583.44498829126</v>
      </c>
      <c r="N81" s="6">
        <f t="shared" si="10"/>
        <v>94610.942994871642</v>
      </c>
      <c r="O81" s="15">
        <f t="shared" si="11"/>
        <v>-155389.05700512836</v>
      </c>
      <c r="P81" s="20">
        <v>94611</v>
      </c>
      <c r="Q81">
        <f t="shared" si="12"/>
        <v>0.37544047619047621</v>
      </c>
    </row>
    <row r="82" spans="1:17" s="5" customFormat="1" x14ac:dyDescent="0.25">
      <c r="A82" s="68"/>
      <c r="B82" s="48" t="s">
        <v>79</v>
      </c>
      <c r="C82" s="48" t="s">
        <v>80</v>
      </c>
      <c r="D82" s="48" t="s">
        <v>167</v>
      </c>
      <c r="E82" s="48" t="s">
        <v>182</v>
      </c>
      <c r="F82" s="49">
        <v>280000</v>
      </c>
      <c r="G82" s="49">
        <v>77000</v>
      </c>
      <c r="H82" s="50">
        <v>3.25</v>
      </c>
      <c r="I82" s="26">
        <f t="shared" si="13"/>
        <v>300300</v>
      </c>
      <c r="J82" s="15">
        <f t="shared" si="9"/>
        <v>98778.973742304879</v>
      </c>
      <c r="K82" s="15"/>
      <c r="L82" s="6">
        <f t="shared" si="6"/>
        <v>112711.93861104707</v>
      </c>
      <c r="M82" s="6"/>
      <c r="N82" s="6">
        <f t="shared" si="10"/>
        <v>112744.70706888869</v>
      </c>
      <c r="O82" s="15">
        <f t="shared" si="11"/>
        <v>-167255.2929311113</v>
      </c>
      <c r="P82" s="26">
        <v>112745</v>
      </c>
      <c r="Q82">
        <f t="shared" si="12"/>
        <v>0.37544122544122543</v>
      </c>
    </row>
    <row r="83" spans="1:17" x14ac:dyDescent="0.25">
      <c r="A83" s="67"/>
      <c r="B83" s="51" t="s">
        <v>81</v>
      </c>
      <c r="C83" s="51" t="s">
        <v>82</v>
      </c>
      <c r="D83" s="51" t="s">
        <v>168</v>
      </c>
      <c r="E83" s="51" t="s">
        <v>183</v>
      </c>
      <c r="F83" s="52">
        <v>216000</v>
      </c>
      <c r="G83" s="52">
        <v>60000</v>
      </c>
      <c r="H83" s="53">
        <v>3</v>
      </c>
      <c r="I83" s="20">
        <f t="shared" si="13"/>
        <v>216000</v>
      </c>
      <c r="J83" s="15">
        <f t="shared" si="9"/>
        <v>71049.811283176343</v>
      </c>
      <c r="K83" s="15"/>
      <c r="L83" s="6">
        <f t="shared" si="6"/>
        <v>81071.52427567821</v>
      </c>
      <c r="N83" s="6">
        <f t="shared" si="10"/>
        <v>81095.093995604257</v>
      </c>
      <c r="O83" s="15">
        <f t="shared" si="11"/>
        <v>-134904.90600439574</v>
      </c>
      <c r="P83" s="20">
        <v>81095</v>
      </c>
      <c r="Q83">
        <f t="shared" si="12"/>
        <v>0.37543981481481481</v>
      </c>
    </row>
    <row r="84" spans="1:17" x14ac:dyDescent="0.25">
      <c r="A84" s="67"/>
      <c r="B84" s="51" t="s">
        <v>83</v>
      </c>
      <c r="C84" s="51" t="s">
        <v>84</v>
      </c>
      <c r="D84" s="51" t="s">
        <v>169</v>
      </c>
      <c r="E84" s="51" t="s">
        <v>186</v>
      </c>
      <c r="F84" s="52">
        <v>2967086</v>
      </c>
      <c r="G84" s="52">
        <v>1645</v>
      </c>
      <c r="H84" s="53">
        <v>15</v>
      </c>
      <c r="I84" s="20">
        <f>(G84*H84*366*0.1)</f>
        <v>903105</v>
      </c>
      <c r="J84" s="15">
        <f t="shared" si="9"/>
        <v>297062.22138376377</v>
      </c>
      <c r="K84" s="15"/>
      <c r="L84" s="6">
        <f t="shared" si="6"/>
        <v>338963.4209767888</v>
      </c>
      <c r="N84" s="6">
        <f t="shared" si="10"/>
        <v>339061.96695787128</v>
      </c>
      <c r="O84" s="15">
        <f t="shared" si="11"/>
        <v>-2628024.0330421287</v>
      </c>
      <c r="P84" s="20">
        <v>339062</v>
      </c>
      <c r="Q84">
        <f t="shared" si="12"/>
        <v>0.37544028656689976</v>
      </c>
    </row>
    <row r="85" spans="1:17" x14ac:dyDescent="0.25">
      <c r="F85" s="15">
        <f>SUM(F2:F84)</f>
        <v>52706888</v>
      </c>
      <c r="H85" s="27"/>
      <c r="I85" s="15">
        <f>SUM(I2:I84)</f>
        <v>72962896.120000005</v>
      </c>
      <c r="J85" s="15">
        <f>SUM(J2:J84)</f>
        <v>16674965.054005036</v>
      </c>
      <c r="K85" s="15">
        <f>SUM(K2:K84)</f>
        <v>2352036</v>
      </c>
      <c r="L85" s="6">
        <f>SUM(L2:L84)</f>
        <v>18921499.977080956</v>
      </c>
      <c r="M85" s="6">
        <v>5501</v>
      </c>
      <c r="N85" s="6">
        <f>SUM(N2:N84)</f>
        <v>24000000.977080956</v>
      </c>
      <c r="P85" s="15">
        <f>SUM(P2:P84)</f>
        <v>24000000</v>
      </c>
    </row>
    <row r="87" spans="1:17" x14ac:dyDescent="0.25">
      <c r="J87" s="15">
        <v>24000000</v>
      </c>
    </row>
    <row r="88" spans="1:17" x14ac:dyDescent="0.25">
      <c r="J88" s="15">
        <v>3500000</v>
      </c>
    </row>
    <row r="89" spans="1:17" x14ac:dyDescent="0.25">
      <c r="J89" s="15">
        <f>SUM(J87-J88)</f>
        <v>20500000</v>
      </c>
    </row>
    <row r="99" spans="13:13" x14ac:dyDescent="0.25">
      <c r="M99" s="63"/>
    </row>
  </sheetData>
  <sheetProtection formatCells="0" formatColumns="0" formatRows="0" insertColumns="0" insertRows="0" insertHyperlinks="0" deleteColumns="0" deleteRows="0" sort="0" autoFilter="0" pivotTables="0"/>
  <mergeCells count="15">
    <mergeCell ref="A72:A73"/>
    <mergeCell ref="A77:A78"/>
    <mergeCell ref="A79:A80"/>
    <mergeCell ref="A46:A47"/>
    <mergeCell ref="A50:A54"/>
    <mergeCell ref="A55:A58"/>
    <mergeCell ref="A61:A64"/>
    <mergeCell ref="A65:A66"/>
    <mergeCell ref="A67:A68"/>
    <mergeCell ref="A43:A45"/>
    <mergeCell ref="A2:A3"/>
    <mergeCell ref="A6:A7"/>
    <mergeCell ref="A11:A23"/>
    <mergeCell ref="A24:A30"/>
    <mergeCell ref="A37:A4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2"/>
  <sheetViews>
    <sheetView tabSelected="1" zoomScale="94" zoomScaleNormal="94" workbookViewId="0">
      <selection activeCell="F85" sqref="F85"/>
    </sheetView>
  </sheetViews>
  <sheetFormatPr defaultRowHeight="15" x14ac:dyDescent="0.25"/>
  <cols>
    <col min="1" max="1" width="2.28515625" customWidth="1"/>
    <col min="2" max="2" width="25.5703125" style="8" customWidth="1"/>
    <col min="3" max="3" width="9.28515625" style="74" customWidth="1"/>
    <col min="4" max="4" width="9" style="74" customWidth="1"/>
    <col min="5" max="5" width="20.28515625" style="73" customWidth="1"/>
    <col min="6" max="6" width="19.140625" style="15" customWidth="1"/>
    <col min="7" max="7" width="16" customWidth="1"/>
  </cols>
  <sheetData>
    <row r="1" spans="2:7" x14ac:dyDescent="0.25">
      <c r="B1" s="9" t="s">
        <v>0</v>
      </c>
      <c r="C1" s="71" t="s">
        <v>1</v>
      </c>
      <c r="D1" s="71" t="s">
        <v>194</v>
      </c>
      <c r="E1" s="72" t="s">
        <v>2</v>
      </c>
      <c r="F1" s="45" t="s">
        <v>209</v>
      </c>
      <c r="G1" s="45" t="s">
        <v>208</v>
      </c>
    </row>
    <row r="2" spans="2:7" ht="25.5" x14ac:dyDescent="0.25">
      <c r="B2" s="75" t="s">
        <v>3</v>
      </c>
      <c r="C2" s="80" t="s">
        <v>4</v>
      </c>
      <c r="D2" s="80" t="s">
        <v>86</v>
      </c>
      <c r="E2" s="75" t="s">
        <v>85</v>
      </c>
      <c r="F2" s="82">
        <v>1.5</v>
      </c>
      <c r="G2" s="78">
        <v>37844</v>
      </c>
    </row>
    <row r="3" spans="2:7" ht="25.5" x14ac:dyDescent="0.25">
      <c r="B3" s="76" t="s">
        <v>3</v>
      </c>
      <c r="C3" s="81" t="s">
        <v>4</v>
      </c>
      <c r="D3" s="81" t="s">
        <v>87</v>
      </c>
      <c r="E3" s="76" t="s">
        <v>170</v>
      </c>
      <c r="F3" s="82">
        <v>4.9400000000000004</v>
      </c>
      <c r="G3" s="78">
        <v>162470</v>
      </c>
    </row>
    <row r="4" spans="2:7" ht="25.5" x14ac:dyDescent="0.25">
      <c r="B4" s="76" t="s">
        <v>5</v>
      </c>
      <c r="C4" s="81" t="s">
        <v>6</v>
      </c>
      <c r="D4" s="81" t="s">
        <v>88</v>
      </c>
      <c r="E4" s="76" t="s">
        <v>171</v>
      </c>
      <c r="F4" s="82">
        <v>26</v>
      </c>
      <c r="G4" s="78">
        <v>389423</v>
      </c>
    </row>
    <row r="5" spans="2:7" s="5" customFormat="1" x14ac:dyDescent="0.25">
      <c r="B5" s="75" t="s">
        <v>7</v>
      </c>
      <c r="C5" s="80" t="s">
        <v>8</v>
      </c>
      <c r="D5" s="80" t="s">
        <v>89</v>
      </c>
      <c r="E5" s="75" t="s">
        <v>172</v>
      </c>
      <c r="F5" s="83">
        <v>32</v>
      </c>
      <c r="G5" s="77">
        <v>550000</v>
      </c>
    </row>
    <row r="6" spans="2:7" s="5" customFormat="1" x14ac:dyDescent="0.25">
      <c r="B6" s="75" t="s">
        <v>9</v>
      </c>
      <c r="C6" s="80" t="s">
        <v>10</v>
      </c>
      <c r="D6" s="80" t="s">
        <v>90</v>
      </c>
      <c r="E6" s="75" t="s">
        <v>170</v>
      </c>
      <c r="F6" s="83">
        <v>6.45</v>
      </c>
      <c r="G6" s="77">
        <v>212131</v>
      </c>
    </row>
    <row r="7" spans="2:7" s="5" customFormat="1" x14ac:dyDescent="0.25">
      <c r="B7" s="75" t="s">
        <v>9</v>
      </c>
      <c r="C7" s="80" t="s">
        <v>10</v>
      </c>
      <c r="D7" s="80" t="s">
        <v>91</v>
      </c>
      <c r="E7" s="75" t="s">
        <v>173</v>
      </c>
      <c r="F7" s="83">
        <v>0.95</v>
      </c>
      <c r="G7" s="77">
        <v>27821</v>
      </c>
    </row>
    <row r="8" spans="2:7" s="5" customFormat="1" ht="25.5" x14ac:dyDescent="0.25">
      <c r="B8" s="75" t="s">
        <v>11</v>
      </c>
      <c r="C8" s="80" t="s">
        <v>12</v>
      </c>
      <c r="D8" s="80" t="s">
        <v>92</v>
      </c>
      <c r="E8" s="75" t="s">
        <v>174</v>
      </c>
      <c r="F8" s="83">
        <v>0.8</v>
      </c>
      <c r="G8" s="77">
        <v>27033</v>
      </c>
    </row>
    <row r="9" spans="2:7" ht="25.5" x14ac:dyDescent="0.25">
      <c r="B9" s="75" t="s">
        <v>13</v>
      </c>
      <c r="C9" s="80" t="s">
        <v>14</v>
      </c>
      <c r="D9" s="80" t="s">
        <v>93</v>
      </c>
      <c r="E9" s="75" t="s">
        <v>175</v>
      </c>
      <c r="F9" s="82">
        <v>32</v>
      </c>
      <c r="G9" s="78">
        <v>723332</v>
      </c>
    </row>
    <row r="10" spans="2:7" s="5" customFormat="1" ht="38.25" x14ac:dyDescent="0.25">
      <c r="B10" s="75" t="s">
        <v>15</v>
      </c>
      <c r="C10" s="80" t="s">
        <v>16</v>
      </c>
      <c r="D10" s="80" t="s">
        <v>201</v>
      </c>
      <c r="E10" s="75" t="s">
        <v>174</v>
      </c>
      <c r="F10" s="83">
        <v>3.07</v>
      </c>
      <c r="G10" s="77">
        <v>103734</v>
      </c>
    </row>
    <row r="11" spans="2:7" ht="25.5" x14ac:dyDescent="0.25">
      <c r="B11" s="75" t="s">
        <v>17</v>
      </c>
      <c r="C11" s="80" t="s">
        <v>18</v>
      </c>
      <c r="D11" s="80" t="s">
        <v>94</v>
      </c>
      <c r="E11" s="75" t="s">
        <v>170</v>
      </c>
      <c r="F11" s="82">
        <v>31.44</v>
      </c>
      <c r="G11" s="78">
        <v>1034017</v>
      </c>
    </row>
    <row r="12" spans="2:7" s="5" customFormat="1" ht="25.5" x14ac:dyDescent="0.25">
      <c r="B12" s="75" t="s">
        <v>17</v>
      </c>
      <c r="C12" s="80" t="s">
        <v>18</v>
      </c>
      <c r="D12" s="80" t="s">
        <v>95</v>
      </c>
      <c r="E12" s="75" t="s">
        <v>176</v>
      </c>
      <c r="F12" s="83">
        <v>20</v>
      </c>
      <c r="G12" s="77">
        <v>537552</v>
      </c>
    </row>
    <row r="13" spans="2:7" ht="25.5" x14ac:dyDescent="0.25">
      <c r="B13" s="75" t="s">
        <v>17</v>
      </c>
      <c r="C13" s="80" t="s">
        <v>18</v>
      </c>
      <c r="D13" s="80" t="s">
        <v>96</v>
      </c>
      <c r="E13" s="75" t="s">
        <v>176</v>
      </c>
      <c r="F13" s="82">
        <v>10</v>
      </c>
      <c r="G13" s="78">
        <v>223980</v>
      </c>
    </row>
    <row r="14" spans="2:7" ht="25.5" x14ac:dyDescent="0.25">
      <c r="B14" s="75" t="s">
        <v>17</v>
      </c>
      <c r="C14" s="80" t="s">
        <v>18</v>
      </c>
      <c r="D14" s="80" t="s">
        <v>97</v>
      </c>
      <c r="E14" s="75" t="s">
        <v>177</v>
      </c>
      <c r="F14" s="82">
        <v>12</v>
      </c>
      <c r="G14" s="78">
        <v>180929</v>
      </c>
    </row>
    <row r="15" spans="2:7" ht="25.5" x14ac:dyDescent="0.25">
      <c r="B15" s="75" t="s">
        <v>17</v>
      </c>
      <c r="C15" s="80" t="s">
        <v>18</v>
      </c>
      <c r="D15" s="80" t="s">
        <v>98</v>
      </c>
      <c r="E15" s="75" t="s">
        <v>178</v>
      </c>
      <c r="F15" s="82">
        <v>5.6379999999999999</v>
      </c>
      <c r="G15" s="78">
        <v>195586</v>
      </c>
    </row>
    <row r="16" spans="2:7" ht="25.5" x14ac:dyDescent="0.25">
      <c r="B16" s="75" t="s">
        <v>17</v>
      </c>
      <c r="C16" s="80" t="s">
        <v>18</v>
      </c>
      <c r="D16" s="80" t="s">
        <v>99</v>
      </c>
      <c r="E16" s="75" t="s">
        <v>189</v>
      </c>
      <c r="F16" s="82">
        <v>22.091999999999999</v>
      </c>
      <c r="G16" s="78">
        <v>607137</v>
      </c>
    </row>
    <row r="17" spans="2:7" ht="25.5" x14ac:dyDescent="0.25">
      <c r="B17" s="75" t="s">
        <v>17</v>
      </c>
      <c r="C17" s="80" t="s">
        <v>18</v>
      </c>
      <c r="D17" s="80" t="s">
        <v>100</v>
      </c>
      <c r="E17" s="75" t="s">
        <v>173</v>
      </c>
      <c r="F17" s="82">
        <v>2</v>
      </c>
      <c r="G17" s="78">
        <v>41883</v>
      </c>
    </row>
    <row r="18" spans="2:7" ht="25.5" x14ac:dyDescent="0.25">
      <c r="B18" s="75" t="s">
        <v>17</v>
      </c>
      <c r="C18" s="80" t="s">
        <v>18</v>
      </c>
      <c r="D18" s="80" t="s">
        <v>101</v>
      </c>
      <c r="E18" s="75" t="s">
        <v>173</v>
      </c>
      <c r="F18" s="82">
        <v>2</v>
      </c>
      <c r="G18" s="78">
        <v>34902</v>
      </c>
    </row>
    <row r="19" spans="2:7" ht="25.5" x14ac:dyDescent="0.25">
      <c r="B19" s="76" t="s">
        <v>17</v>
      </c>
      <c r="C19" s="81" t="s">
        <v>18</v>
      </c>
      <c r="D19" s="81" t="s">
        <v>102</v>
      </c>
      <c r="E19" s="76" t="s">
        <v>179</v>
      </c>
      <c r="F19" s="82">
        <v>5.48</v>
      </c>
      <c r="G19" s="78">
        <v>170354</v>
      </c>
    </row>
    <row r="20" spans="2:7" ht="25.5" x14ac:dyDescent="0.25">
      <c r="B20" s="76" t="s">
        <v>17</v>
      </c>
      <c r="C20" s="81" t="s">
        <v>18</v>
      </c>
      <c r="D20" s="81" t="s">
        <v>103</v>
      </c>
      <c r="E20" s="76" t="s">
        <v>179</v>
      </c>
      <c r="F20" s="82">
        <v>4.9950000000000001</v>
      </c>
      <c r="G20" s="78">
        <v>155277</v>
      </c>
    </row>
    <row r="21" spans="2:7" ht="25.5" x14ac:dyDescent="0.25">
      <c r="B21" s="76" t="s">
        <v>17</v>
      </c>
      <c r="C21" s="81" t="s">
        <v>18</v>
      </c>
      <c r="D21" s="81" t="s">
        <v>104</v>
      </c>
      <c r="E21" s="76" t="s">
        <v>180</v>
      </c>
      <c r="F21" s="82">
        <v>30.124199999999998</v>
      </c>
      <c r="G21" s="78">
        <v>868595</v>
      </c>
    </row>
    <row r="22" spans="2:7" ht="38.25" x14ac:dyDescent="0.25">
      <c r="B22" s="76" t="s">
        <v>17</v>
      </c>
      <c r="C22" s="81" t="s">
        <v>18</v>
      </c>
      <c r="D22" s="81" t="s">
        <v>105</v>
      </c>
      <c r="E22" s="76" t="s">
        <v>181</v>
      </c>
      <c r="F22" s="82">
        <v>1.77</v>
      </c>
      <c r="G22" s="78">
        <v>51036</v>
      </c>
    </row>
    <row r="23" spans="2:7" ht="38.25" x14ac:dyDescent="0.25">
      <c r="B23" s="76" t="s">
        <v>17</v>
      </c>
      <c r="C23" s="81" t="s">
        <v>18</v>
      </c>
      <c r="D23" s="81" t="s">
        <v>106</v>
      </c>
      <c r="E23" s="76" t="s">
        <v>181</v>
      </c>
      <c r="F23" s="82">
        <v>18.206</v>
      </c>
      <c r="G23" s="78">
        <v>524948</v>
      </c>
    </row>
    <row r="24" spans="2:7" x14ac:dyDescent="0.25">
      <c r="B24" s="76" t="s">
        <v>19</v>
      </c>
      <c r="C24" s="81" t="s">
        <v>20</v>
      </c>
      <c r="D24" s="81" t="s">
        <v>107</v>
      </c>
      <c r="E24" s="76" t="s">
        <v>172</v>
      </c>
      <c r="F24" s="82">
        <v>15</v>
      </c>
      <c r="G24" s="78">
        <v>327726</v>
      </c>
    </row>
    <row r="25" spans="2:7" x14ac:dyDescent="0.25">
      <c r="B25" s="76" t="s">
        <v>19</v>
      </c>
      <c r="C25" s="81" t="s">
        <v>20</v>
      </c>
      <c r="D25" s="81" t="s">
        <v>200</v>
      </c>
      <c r="E25" s="76" t="s">
        <v>182</v>
      </c>
      <c r="F25" s="82">
        <v>15</v>
      </c>
      <c r="G25" s="78">
        <v>290625</v>
      </c>
    </row>
    <row r="26" spans="2:7" x14ac:dyDescent="0.25">
      <c r="B26" s="76" t="s">
        <v>19</v>
      </c>
      <c r="C26" s="81" t="s">
        <v>20</v>
      </c>
      <c r="D26" s="81" t="s">
        <v>108</v>
      </c>
      <c r="E26" s="76" t="s">
        <v>180</v>
      </c>
      <c r="F26" s="82">
        <v>6.54</v>
      </c>
      <c r="G26" s="78">
        <v>188573</v>
      </c>
    </row>
    <row r="27" spans="2:7" ht="25.5" x14ac:dyDescent="0.25">
      <c r="B27" s="76" t="s">
        <v>19</v>
      </c>
      <c r="C27" s="81" t="s">
        <v>20</v>
      </c>
      <c r="D27" s="81" t="s">
        <v>109</v>
      </c>
      <c r="E27" s="76" t="s">
        <v>179</v>
      </c>
      <c r="F27" s="82">
        <v>6.26</v>
      </c>
      <c r="G27" s="78">
        <v>194601</v>
      </c>
    </row>
    <row r="28" spans="2:7" x14ac:dyDescent="0.25">
      <c r="B28" s="76" t="s">
        <v>19</v>
      </c>
      <c r="C28" s="81" t="s">
        <v>20</v>
      </c>
      <c r="D28" s="81" t="s">
        <v>110</v>
      </c>
      <c r="E28" s="76" t="s">
        <v>178</v>
      </c>
      <c r="F28" s="82">
        <v>3</v>
      </c>
      <c r="G28" s="78">
        <v>104072</v>
      </c>
    </row>
    <row r="29" spans="2:7" ht="57.6" customHeight="1" x14ac:dyDescent="0.25">
      <c r="B29" s="76" t="s">
        <v>19</v>
      </c>
      <c r="C29" s="81" t="s">
        <v>20</v>
      </c>
      <c r="D29" s="81" t="s">
        <v>111</v>
      </c>
      <c r="E29" s="76" t="s">
        <v>183</v>
      </c>
      <c r="F29" s="82">
        <v>2.5499999999999998</v>
      </c>
      <c r="G29" s="78">
        <v>68931</v>
      </c>
    </row>
    <row r="30" spans="2:7" x14ac:dyDescent="0.25">
      <c r="B30" s="76" t="s">
        <v>19</v>
      </c>
      <c r="C30" s="81" t="s">
        <v>20</v>
      </c>
      <c r="D30" s="81" t="s">
        <v>112</v>
      </c>
      <c r="E30" s="76" t="s">
        <v>172</v>
      </c>
      <c r="F30" s="82">
        <v>27</v>
      </c>
      <c r="G30" s="78">
        <v>589906</v>
      </c>
    </row>
    <row r="31" spans="2:7" ht="25.5" x14ac:dyDescent="0.25">
      <c r="B31" s="76" t="s">
        <v>21</v>
      </c>
      <c r="C31" s="81" t="s">
        <v>22</v>
      </c>
      <c r="D31" s="81" t="s">
        <v>113</v>
      </c>
      <c r="E31" s="76" t="s">
        <v>180</v>
      </c>
      <c r="F31" s="82">
        <v>16.920000000000002</v>
      </c>
      <c r="G31" s="78">
        <v>350000</v>
      </c>
    </row>
    <row r="32" spans="2:7" ht="25.5" x14ac:dyDescent="0.25">
      <c r="B32" s="76" t="s">
        <v>21</v>
      </c>
      <c r="C32" s="81" t="s">
        <v>22</v>
      </c>
      <c r="D32" s="81" t="s">
        <v>114</v>
      </c>
      <c r="E32" s="76" t="s">
        <v>184</v>
      </c>
      <c r="F32" s="82">
        <v>29</v>
      </c>
      <c r="G32" s="78">
        <v>450000</v>
      </c>
    </row>
    <row r="33" spans="2:7" x14ac:dyDescent="0.25">
      <c r="B33" s="76" t="s">
        <v>23</v>
      </c>
      <c r="C33" s="81" t="s">
        <v>24</v>
      </c>
      <c r="D33" s="81" t="s">
        <v>115</v>
      </c>
      <c r="E33" s="76" t="s">
        <v>172</v>
      </c>
      <c r="F33" s="82">
        <v>21</v>
      </c>
      <c r="G33" s="78">
        <v>458816</v>
      </c>
    </row>
    <row r="34" spans="2:7" x14ac:dyDescent="0.25">
      <c r="B34" s="76" t="s">
        <v>25</v>
      </c>
      <c r="C34" s="81" t="s">
        <v>26</v>
      </c>
      <c r="D34" s="81" t="s">
        <v>116</v>
      </c>
      <c r="E34" s="76" t="s">
        <v>172</v>
      </c>
      <c r="F34" s="82">
        <v>15</v>
      </c>
      <c r="G34" s="78">
        <v>327726</v>
      </c>
    </row>
    <row r="35" spans="2:7" x14ac:dyDescent="0.25">
      <c r="B35" s="76" t="s">
        <v>29</v>
      </c>
      <c r="C35" s="81" t="s">
        <v>30</v>
      </c>
      <c r="D35" s="81" t="s">
        <v>119</v>
      </c>
      <c r="E35" s="76" t="s">
        <v>173</v>
      </c>
      <c r="F35" s="82">
        <v>4</v>
      </c>
      <c r="G35" s="78">
        <v>117137</v>
      </c>
    </row>
    <row r="36" spans="2:7" x14ac:dyDescent="0.25">
      <c r="B36" s="76" t="s">
        <v>31</v>
      </c>
      <c r="C36" s="81" t="s">
        <v>32</v>
      </c>
      <c r="D36" s="81" t="s">
        <v>120</v>
      </c>
      <c r="E36" s="76" t="s">
        <v>180</v>
      </c>
      <c r="F36" s="82">
        <v>21.8612</v>
      </c>
      <c r="G36" s="78">
        <v>100000</v>
      </c>
    </row>
    <row r="37" spans="2:7" x14ac:dyDescent="0.25">
      <c r="B37" s="76" t="s">
        <v>33</v>
      </c>
      <c r="C37" s="81" t="s">
        <v>34</v>
      </c>
      <c r="D37" s="81" t="s">
        <v>121</v>
      </c>
      <c r="E37" s="76" t="s">
        <v>180</v>
      </c>
      <c r="F37" s="82">
        <v>33</v>
      </c>
      <c r="G37" s="78">
        <v>951516</v>
      </c>
    </row>
    <row r="38" spans="2:7" x14ac:dyDescent="0.25">
      <c r="B38" s="76" t="s">
        <v>33</v>
      </c>
      <c r="C38" s="81" t="s">
        <v>34</v>
      </c>
      <c r="D38" s="81" t="s">
        <v>122</v>
      </c>
      <c r="E38" s="76" t="s">
        <v>173</v>
      </c>
      <c r="F38" s="82">
        <v>9.75</v>
      </c>
      <c r="G38" s="78">
        <v>285522</v>
      </c>
    </row>
    <row r="39" spans="2:7" ht="51" x14ac:dyDescent="0.25">
      <c r="B39" s="76" t="s">
        <v>33</v>
      </c>
      <c r="C39" s="81" t="s">
        <v>34</v>
      </c>
      <c r="D39" s="81" t="s">
        <v>123</v>
      </c>
      <c r="E39" s="76" t="s">
        <v>183</v>
      </c>
      <c r="F39" s="82">
        <v>1.89</v>
      </c>
      <c r="G39" s="78">
        <v>51090</v>
      </c>
    </row>
    <row r="40" spans="2:7" ht="25.5" x14ac:dyDescent="0.25">
      <c r="B40" s="76" t="s">
        <v>33</v>
      </c>
      <c r="C40" s="81" t="s">
        <v>34</v>
      </c>
      <c r="D40" s="81" t="s">
        <v>124</v>
      </c>
      <c r="E40" s="76" t="s">
        <v>179</v>
      </c>
      <c r="F40" s="82">
        <v>2.8849999999999998</v>
      </c>
      <c r="G40" s="78">
        <v>89684</v>
      </c>
    </row>
    <row r="41" spans="2:7" ht="57.6" customHeight="1" x14ac:dyDescent="0.25">
      <c r="B41" s="76" t="s">
        <v>35</v>
      </c>
      <c r="C41" s="81" t="s">
        <v>36</v>
      </c>
      <c r="D41" s="81" t="s">
        <v>125</v>
      </c>
      <c r="E41" s="76" t="s">
        <v>180</v>
      </c>
      <c r="F41" s="82">
        <v>5.97</v>
      </c>
      <c r="G41" s="78">
        <v>172138</v>
      </c>
    </row>
    <row r="42" spans="2:7" ht="25.5" x14ac:dyDescent="0.25">
      <c r="B42" s="76" t="s">
        <v>37</v>
      </c>
      <c r="C42" s="81" t="s">
        <v>38</v>
      </c>
      <c r="D42" s="81" t="s">
        <v>126</v>
      </c>
      <c r="E42" s="76" t="s">
        <v>179</v>
      </c>
      <c r="F42" s="82">
        <v>2.028</v>
      </c>
      <c r="G42" s="78">
        <v>63043</v>
      </c>
    </row>
    <row r="43" spans="2:7" ht="25.5" x14ac:dyDescent="0.25">
      <c r="B43" s="76" t="s">
        <v>39</v>
      </c>
      <c r="C43" s="81" t="s">
        <v>40</v>
      </c>
      <c r="D43" s="81" t="s">
        <v>127</v>
      </c>
      <c r="E43" s="76" t="s">
        <v>186</v>
      </c>
      <c r="F43" s="82">
        <v>34</v>
      </c>
      <c r="G43" s="78">
        <v>768540</v>
      </c>
    </row>
    <row r="44" spans="2:7" ht="25.5" x14ac:dyDescent="0.25">
      <c r="B44" s="76" t="s">
        <v>39</v>
      </c>
      <c r="C44" s="81" t="s">
        <v>40</v>
      </c>
      <c r="D44" s="81" t="s">
        <v>128</v>
      </c>
      <c r="E44" s="76" t="s">
        <v>187</v>
      </c>
      <c r="F44" s="82">
        <v>9.19</v>
      </c>
      <c r="G44" s="78">
        <v>260842</v>
      </c>
    </row>
    <row r="45" spans="2:7" x14ac:dyDescent="0.25">
      <c r="B45" s="76" t="s">
        <v>39</v>
      </c>
      <c r="C45" s="81" t="s">
        <v>40</v>
      </c>
      <c r="D45" s="81" t="s">
        <v>129</v>
      </c>
      <c r="E45" s="75" t="s">
        <v>188</v>
      </c>
      <c r="F45" s="82">
        <v>85</v>
      </c>
      <c r="G45" s="78">
        <v>434773</v>
      </c>
    </row>
    <row r="46" spans="2:7" ht="25.9" customHeight="1" x14ac:dyDescent="0.25">
      <c r="B46" s="76" t="s">
        <v>41</v>
      </c>
      <c r="C46" s="81" t="s">
        <v>42</v>
      </c>
      <c r="D46" s="81" t="s">
        <v>130</v>
      </c>
      <c r="E46" s="76" t="s">
        <v>183</v>
      </c>
      <c r="F46" s="82">
        <v>7.75</v>
      </c>
      <c r="G46" s="78">
        <v>209496</v>
      </c>
    </row>
    <row r="47" spans="2:7" ht="38.25" x14ac:dyDescent="0.25">
      <c r="B47" s="76" t="s">
        <v>41</v>
      </c>
      <c r="C47" s="81" t="s">
        <v>42</v>
      </c>
      <c r="D47" s="81" t="s">
        <v>131</v>
      </c>
      <c r="E47" s="76" t="s">
        <v>181</v>
      </c>
      <c r="F47" s="82">
        <v>3.66</v>
      </c>
      <c r="G47" s="78">
        <v>100000</v>
      </c>
    </row>
    <row r="48" spans="2:7" ht="57" customHeight="1" x14ac:dyDescent="0.25">
      <c r="B48" s="75" t="s">
        <v>43</v>
      </c>
      <c r="C48" s="80" t="s">
        <v>44</v>
      </c>
      <c r="D48" s="80" t="s">
        <v>132</v>
      </c>
      <c r="E48" s="75" t="s">
        <v>179</v>
      </c>
      <c r="F48" s="82">
        <v>6.12</v>
      </c>
      <c r="G48" s="78">
        <v>190249</v>
      </c>
    </row>
    <row r="49" spans="2:7" ht="38.25" x14ac:dyDescent="0.25">
      <c r="B49" s="76" t="s">
        <v>45</v>
      </c>
      <c r="C49" s="81" t="s">
        <v>46</v>
      </c>
      <c r="D49" s="81" t="s">
        <v>133</v>
      </c>
      <c r="E49" s="76" t="s">
        <v>181</v>
      </c>
      <c r="F49" s="82">
        <v>4.46</v>
      </c>
      <c r="G49" s="78">
        <v>128599</v>
      </c>
    </row>
    <row r="50" spans="2:7" x14ac:dyDescent="0.25">
      <c r="B50" s="76" t="s">
        <v>47</v>
      </c>
      <c r="C50" s="81" t="s">
        <v>48</v>
      </c>
      <c r="D50" s="81" t="s">
        <v>134</v>
      </c>
      <c r="E50" s="76" t="s">
        <v>180</v>
      </c>
      <c r="F50" s="82">
        <v>22.55</v>
      </c>
      <c r="G50" s="78">
        <v>650202</v>
      </c>
    </row>
    <row r="51" spans="2:7" x14ac:dyDescent="0.25">
      <c r="B51" s="76" t="s">
        <v>47</v>
      </c>
      <c r="C51" s="81" t="s">
        <v>48</v>
      </c>
      <c r="D51" s="81" t="s">
        <v>135</v>
      </c>
      <c r="E51" s="76" t="s">
        <v>172</v>
      </c>
      <c r="F51" s="82">
        <v>27</v>
      </c>
      <c r="G51" s="78">
        <v>589906</v>
      </c>
    </row>
    <row r="52" spans="2:7" ht="25.5" x14ac:dyDescent="0.25">
      <c r="B52" s="76" t="s">
        <v>47</v>
      </c>
      <c r="C52" s="81" t="s">
        <v>48</v>
      </c>
      <c r="D52" s="81" t="s">
        <v>136</v>
      </c>
      <c r="E52" s="76" t="s">
        <v>189</v>
      </c>
      <c r="F52" s="82">
        <v>2.972</v>
      </c>
      <c r="G52" s="78">
        <v>81677</v>
      </c>
    </row>
    <row r="53" spans="2:7" ht="25.5" x14ac:dyDescent="0.25">
      <c r="B53" s="76" t="s">
        <v>47</v>
      </c>
      <c r="C53" s="81" t="s">
        <v>48</v>
      </c>
      <c r="D53" s="81" t="s">
        <v>137</v>
      </c>
      <c r="E53" s="76" t="s">
        <v>189</v>
      </c>
      <c r="F53" s="82">
        <v>3.2730000000000001</v>
      </c>
      <c r="G53" s="78">
        <v>89949</v>
      </c>
    </row>
    <row r="54" spans="2:7" ht="25.5" x14ac:dyDescent="0.25">
      <c r="B54" s="76" t="s">
        <v>47</v>
      </c>
      <c r="C54" s="81" t="s">
        <v>48</v>
      </c>
      <c r="D54" s="81" t="s">
        <v>138</v>
      </c>
      <c r="E54" s="76" t="s">
        <v>179</v>
      </c>
      <c r="F54" s="82">
        <v>1.59</v>
      </c>
      <c r="G54" s="78">
        <v>49427</v>
      </c>
    </row>
    <row r="55" spans="2:7" x14ac:dyDescent="0.25">
      <c r="B55" s="75" t="s">
        <v>49</v>
      </c>
      <c r="C55" s="80" t="s">
        <v>50</v>
      </c>
      <c r="D55" s="80" t="s">
        <v>139</v>
      </c>
      <c r="E55" s="75" t="s">
        <v>170</v>
      </c>
      <c r="F55" s="83">
        <v>3.5539999999999998</v>
      </c>
      <c r="G55" s="77">
        <v>116886</v>
      </c>
    </row>
    <row r="56" spans="2:7" x14ac:dyDescent="0.25">
      <c r="B56" s="75" t="s">
        <v>49</v>
      </c>
      <c r="C56" s="80" t="s">
        <v>50</v>
      </c>
      <c r="D56" s="80" t="s">
        <v>140</v>
      </c>
      <c r="E56" s="75" t="s">
        <v>85</v>
      </c>
      <c r="F56" s="83">
        <v>7.8120000000000003</v>
      </c>
      <c r="G56" s="77">
        <v>197094</v>
      </c>
    </row>
    <row r="57" spans="2:7" s="5" customFormat="1" x14ac:dyDescent="0.25">
      <c r="B57" s="75" t="s">
        <v>49</v>
      </c>
      <c r="C57" s="80" t="s">
        <v>50</v>
      </c>
      <c r="D57" s="80" t="s">
        <v>141</v>
      </c>
      <c r="E57" s="75" t="s">
        <v>188</v>
      </c>
      <c r="F57" s="83">
        <v>6</v>
      </c>
      <c r="G57" s="77">
        <v>38338</v>
      </c>
    </row>
    <row r="58" spans="2:7" s="5" customFormat="1" x14ac:dyDescent="0.25">
      <c r="B58" s="75" t="s">
        <v>49</v>
      </c>
      <c r="C58" s="80" t="s">
        <v>50</v>
      </c>
      <c r="D58" s="80" t="s">
        <v>142</v>
      </c>
      <c r="E58" s="75" t="s">
        <v>172</v>
      </c>
      <c r="F58" s="83">
        <v>12</v>
      </c>
      <c r="G58" s="77">
        <v>262180</v>
      </c>
    </row>
    <row r="59" spans="2:7" s="5" customFormat="1" ht="25.5" x14ac:dyDescent="0.25">
      <c r="B59" s="75" t="s">
        <v>51</v>
      </c>
      <c r="C59" s="80" t="s">
        <v>52</v>
      </c>
      <c r="D59" s="80" t="s">
        <v>143</v>
      </c>
      <c r="E59" s="75" t="s">
        <v>179</v>
      </c>
      <c r="F59" s="82">
        <v>0.8</v>
      </c>
      <c r="G59" s="78">
        <v>24870</v>
      </c>
    </row>
    <row r="60" spans="2:7" s="5" customFormat="1" x14ac:dyDescent="0.25">
      <c r="B60" s="75" t="s">
        <v>53</v>
      </c>
      <c r="C60" s="80" t="s">
        <v>54</v>
      </c>
      <c r="D60" s="80" t="s">
        <v>144</v>
      </c>
      <c r="E60" s="75" t="s">
        <v>180</v>
      </c>
      <c r="F60" s="82">
        <v>10</v>
      </c>
      <c r="G60" s="78">
        <v>288338</v>
      </c>
    </row>
    <row r="61" spans="2:7" ht="25.5" x14ac:dyDescent="0.25">
      <c r="B61" s="75" t="s">
        <v>55</v>
      </c>
      <c r="C61" s="80" t="s">
        <v>56</v>
      </c>
      <c r="D61" s="80" t="s">
        <v>145</v>
      </c>
      <c r="E61" s="75" t="s">
        <v>179</v>
      </c>
      <c r="F61" s="82">
        <v>1.5</v>
      </c>
      <c r="G61" s="78">
        <v>46630</v>
      </c>
    </row>
    <row r="62" spans="2:7" ht="25.5" x14ac:dyDescent="0.25">
      <c r="B62" s="75" t="s">
        <v>55</v>
      </c>
      <c r="C62" s="80" t="s">
        <v>56</v>
      </c>
      <c r="D62" s="80" t="s">
        <v>146</v>
      </c>
      <c r="E62" s="75" t="s">
        <v>190</v>
      </c>
      <c r="F62" s="82">
        <v>1.5</v>
      </c>
      <c r="G62" s="78">
        <v>36493</v>
      </c>
    </row>
    <row r="63" spans="2:7" ht="51" x14ac:dyDescent="0.25">
      <c r="B63" s="75" t="s">
        <v>55</v>
      </c>
      <c r="C63" s="80" t="s">
        <v>56</v>
      </c>
      <c r="D63" s="80" t="s">
        <v>147</v>
      </c>
      <c r="E63" s="75" t="s">
        <v>183</v>
      </c>
      <c r="F63" s="82">
        <v>1.75</v>
      </c>
      <c r="G63" s="78">
        <v>47305</v>
      </c>
    </row>
    <row r="64" spans="2:7" x14ac:dyDescent="0.25">
      <c r="B64" s="75" t="s">
        <v>55</v>
      </c>
      <c r="C64" s="80" t="s">
        <v>56</v>
      </c>
      <c r="D64" s="80" t="s">
        <v>148</v>
      </c>
      <c r="E64" s="75" t="s">
        <v>191</v>
      </c>
      <c r="F64" s="82">
        <v>1.5</v>
      </c>
      <c r="G64" s="78">
        <v>42575</v>
      </c>
    </row>
    <row r="65" spans="2:7" ht="25.5" x14ac:dyDescent="0.25">
      <c r="B65" s="76" t="s">
        <v>57</v>
      </c>
      <c r="C65" s="81" t="s">
        <v>58</v>
      </c>
      <c r="D65" s="81" t="s">
        <v>149</v>
      </c>
      <c r="E65" s="76" t="s">
        <v>189</v>
      </c>
      <c r="F65" s="82">
        <v>6.0549999999999997</v>
      </c>
      <c r="G65" s="78">
        <v>166405</v>
      </c>
    </row>
    <row r="66" spans="2:7" x14ac:dyDescent="0.25">
      <c r="B66" s="76" t="s">
        <v>57</v>
      </c>
      <c r="C66" s="81" t="s">
        <v>58</v>
      </c>
      <c r="D66" s="81" t="s">
        <v>150</v>
      </c>
      <c r="E66" s="76" t="s">
        <v>192</v>
      </c>
      <c r="F66" s="82">
        <v>4</v>
      </c>
      <c r="G66" s="78">
        <v>126148</v>
      </c>
    </row>
    <row r="67" spans="2:7" ht="25.5" x14ac:dyDescent="0.25">
      <c r="B67" s="76" t="s">
        <v>59</v>
      </c>
      <c r="C67" s="81" t="s">
        <v>60</v>
      </c>
      <c r="D67" s="81" t="s">
        <v>151</v>
      </c>
      <c r="E67" s="75" t="s">
        <v>189</v>
      </c>
      <c r="F67" s="82">
        <v>4.7</v>
      </c>
      <c r="G67" s="78">
        <v>129166</v>
      </c>
    </row>
    <row r="68" spans="2:7" ht="38.25" x14ac:dyDescent="0.25">
      <c r="B68" s="76" t="s">
        <v>59</v>
      </c>
      <c r="C68" s="81" t="s">
        <v>60</v>
      </c>
      <c r="D68" s="81" t="s">
        <v>152</v>
      </c>
      <c r="E68" s="76" t="s">
        <v>181</v>
      </c>
      <c r="F68" s="82">
        <v>3.97</v>
      </c>
      <c r="G68" s="78">
        <v>114470</v>
      </c>
    </row>
    <row r="69" spans="2:7" ht="25.5" x14ac:dyDescent="0.25">
      <c r="B69" s="76" t="s">
        <v>61</v>
      </c>
      <c r="C69" s="81" t="s">
        <v>62</v>
      </c>
      <c r="D69" s="81" t="s">
        <v>153</v>
      </c>
      <c r="E69" s="76" t="s">
        <v>186</v>
      </c>
      <c r="F69" s="82">
        <v>20</v>
      </c>
      <c r="G69" s="78">
        <v>452083</v>
      </c>
    </row>
    <row r="70" spans="2:7" x14ac:dyDescent="0.25">
      <c r="B70" s="76" t="s">
        <v>63</v>
      </c>
      <c r="C70" s="81" t="s">
        <v>64</v>
      </c>
      <c r="D70" s="81" t="s">
        <v>154</v>
      </c>
      <c r="E70" s="76" t="s">
        <v>172</v>
      </c>
      <c r="F70" s="82">
        <v>52</v>
      </c>
      <c r="G70" s="78">
        <v>1136115</v>
      </c>
    </row>
    <row r="71" spans="2:7" ht="25.5" x14ac:dyDescent="0.25">
      <c r="B71" s="76" t="s">
        <v>65</v>
      </c>
      <c r="C71" s="81" t="s">
        <v>66</v>
      </c>
      <c r="D71" s="81" t="s">
        <v>155</v>
      </c>
      <c r="E71" s="76" t="s">
        <v>182</v>
      </c>
      <c r="F71" s="82">
        <v>1.99</v>
      </c>
      <c r="G71" s="78">
        <v>69034</v>
      </c>
    </row>
    <row r="72" spans="2:7" ht="38.25" x14ac:dyDescent="0.25">
      <c r="B72" s="75" t="s">
        <v>207</v>
      </c>
      <c r="C72" s="80" t="s">
        <v>68</v>
      </c>
      <c r="D72" s="80" t="s">
        <v>156</v>
      </c>
      <c r="E72" s="75" t="s">
        <v>191</v>
      </c>
      <c r="F72" s="82">
        <v>1.1499999999999999</v>
      </c>
      <c r="G72" s="78">
        <v>23000</v>
      </c>
    </row>
    <row r="73" spans="2:7" ht="38.25" x14ac:dyDescent="0.25">
      <c r="B73" s="75" t="s">
        <v>207</v>
      </c>
      <c r="C73" s="80" t="s">
        <v>68</v>
      </c>
      <c r="D73" s="80" t="s">
        <v>157</v>
      </c>
      <c r="E73" s="75" t="s">
        <v>179</v>
      </c>
      <c r="F73" s="82">
        <v>1.01</v>
      </c>
      <c r="G73" s="78">
        <v>31397</v>
      </c>
    </row>
    <row r="74" spans="2:7" ht="25.5" x14ac:dyDescent="0.25">
      <c r="B74" s="76" t="s">
        <v>69</v>
      </c>
      <c r="C74" s="81" t="s">
        <v>70</v>
      </c>
      <c r="D74" s="81" t="s">
        <v>158</v>
      </c>
      <c r="E74" s="76" t="s">
        <v>186</v>
      </c>
      <c r="F74" s="82">
        <v>260</v>
      </c>
      <c r="G74" s="78">
        <v>3500000</v>
      </c>
    </row>
    <row r="75" spans="2:7" x14ac:dyDescent="0.25">
      <c r="B75" s="76" t="s">
        <v>71</v>
      </c>
      <c r="C75" s="81" t="s">
        <v>72</v>
      </c>
      <c r="D75" s="81" t="s">
        <v>159</v>
      </c>
      <c r="E75" s="76" t="s">
        <v>173</v>
      </c>
      <c r="F75" s="82">
        <v>14.95</v>
      </c>
      <c r="G75" s="78">
        <v>437801</v>
      </c>
    </row>
    <row r="76" spans="2:7" ht="25.5" x14ac:dyDescent="0.25">
      <c r="B76" s="76" t="s">
        <v>73</v>
      </c>
      <c r="C76" s="81" t="s">
        <v>74</v>
      </c>
      <c r="D76" s="81" t="s">
        <v>161</v>
      </c>
      <c r="E76" s="76" t="s">
        <v>192</v>
      </c>
      <c r="F76" s="82">
        <v>4.6849999999999996</v>
      </c>
      <c r="G76" s="78">
        <v>147751</v>
      </c>
    </row>
    <row r="77" spans="2:7" ht="38.25" x14ac:dyDescent="0.25">
      <c r="B77" s="76" t="s">
        <v>75</v>
      </c>
      <c r="C77" s="81" t="s">
        <v>76</v>
      </c>
      <c r="D77" s="81" t="s">
        <v>162</v>
      </c>
      <c r="E77" s="76" t="s">
        <v>181</v>
      </c>
      <c r="F77" s="82">
        <v>7.28</v>
      </c>
      <c r="G77" s="78">
        <v>209910</v>
      </c>
    </row>
    <row r="78" spans="2:7" x14ac:dyDescent="0.25">
      <c r="B78" s="76" t="s">
        <v>75</v>
      </c>
      <c r="C78" s="81" t="s">
        <v>76</v>
      </c>
      <c r="D78" s="81" t="s">
        <v>205</v>
      </c>
      <c r="E78" s="76" t="s">
        <v>192</v>
      </c>
      <c r="F78" s="82">
        <v>1.7809999999999999</v>
      </c>
      <c r="G78" s="78">
        <v>56167</v>
      </c>
    </row>
    <row r="79" spans="2:7" ht="25.5" x14ac:dyDescent="0.25">
      <c r="B79" s="75" t="s">
        <v>77</v>
      </c>
      <c r="C79" s="80" t="s">
        <v>78</v>
      </c>
      <c r="D79" s="80" t="s">
        <v>164</v>
      </c>
      <c r="E79" s="75" t="s">
        <v>190</v>
      </c>
      <c r="F79" s="82">
        <v>1.86</v>
      </c>
      <c r="G79" s="78">
        <v>45251</v>
      </c>
    </row>
    <row r="80" spans="2:7" ht="25.5" x14ac:dyDescent="0.25">
      <c r="B80" s="75" t="s">
        <v>77</v>
      </c>
      <c r="C80" s="80" t="s">
        <v>78</v>
      </c>
      <c r="D80" s="80" t="s">
        <v>165</v>
      </c>
      <c r="E80" s="75" t="s">
        <v>179</v>
      </c>
      <c r="F80" s="82">
        <v>1.04</v>
      </c>
      <c r="G80" s="78">
        <v>32330</v>
      </c>
    </row>
    <row r="81" spans="2:7" ht="51" x14ac:dyDescent="0.25">
      <c r="B81" s="75" t="s">
        <v>77</v>
      </c>
      <c r="C81" s="80" t="s">
        <v>78</v>
      </c>
      <c r="D81" s="80" t="s">
        <v>166</v>
      </c>
      <c r="E81" s="75" t="s">
        <v>183</v>
      </c>
      <c r="F81" s="82">
        <v>3.5</v>
      </c>
      <c r="G81" s="78">
        <v>94611</v>
      </c>
    </row>
    <row r="82" spans="2:7" x14ac:dyDescent="0.25">
      <c r="B82" s="75" t="s">
        <v>79</v>
      </c>
      <c r="C82" s="80" t="s">
        <v>80</v>
      </c>
      <c r="D82" s="80" t="s">
        <v>167</v>
      </c>
      <c r="E82" s="75" t="s">
        <v>182</v>
      </c>
      <c r="F82" s="83">
        <v>3.25</v>
      </c>
      <c r="G82" s="77">
        <v>112745</v>
      </c>
    </row>
    <row r="83" spans="2:7" ht="51" x14ac:dyDescent="0.25">
      <c r="B83" s="76" t="s">
        <v>81</v>
      </c>
      <c r="C83" s="81" t="s">
        <v>82</v>
      </c>
      <c r="D83" s="81" t="s">
        <v>168</v>
      </c>
      <c r="E83" s="76" t="s">
        <v>183</v>
      </c>
      <c r="F83" s="82">
        <v>3</v>
      </c>
      <c r="G83" s="78">
        <v>81095</v>
      </c>
    </row>
    <row r="84" spans="2:7" ht="25.5" x14ac:dyDescent="0.25">
      <c r="B84" s="76" t="s">
        <v>83</v>
      </c>
      <c r="C84" s="81" t="s">
        <v>84</v>
      </c>
      <c r="D84" s="81" t="s">
        <v>169</v>
      </c>
      <c r="E84" s="76" t="s">
        <v>186</v>
      </c>
      <c r="F84" s="82">
        <v>15</v>
      </c>
      <c r="G84" s="78">
        <v>339062</v>
      </c>
    </row>
    <row r="85" spans="2:7" s="5" customFormat="1" x14ac:dyDescent="0.25">
      <c r="B85" s="8"/>
      <c r="C85" s="74"/>
      <c r="D85" s="74"/>
      <c r="E85" s="73"/>
      <c r="F85" s="79"/>
      <c r="G85" s="79">
        <f>SUM(G2:G84)</f>
        <v>24000000</v>
      </c>
    </row>
    <row r="102" spans="2:16" s="6" customFormat="1" x14ac:dyDescent="0.25">
      <c r="B102" s="8"/>
      <c r="C102" s="74"/>
      <c r="D102" s="74"/>
      <c r="E102" s="73"/>
      <c r="F102" s="15"/>
      <c r="G102"/>
      <c r="H102"/>
      <c r="I102"/>
      <c r="J102"/>
      <c r="K102"/>
      <c r="L102"/>
      <c r="M102"/>
      <c r="N102"/>
      <c r="O102"/>
      <c r="P102"/>
    </row>
  </sheetData>
  <sheetProtection formatCells="0" formatColumns="0" formatRows="0" insertColumns="0" insertRows="0" insertHyperlinks="0" deleteColumns="0" deleteRows="0" sort="0" autoFilter="0" pivotTables="0"/>
  <pageMargins left="0.19685039370078741" right="0.11811023622047245" top="0.74803149606299213" bottom="0.74803149606299213" header="0.31496062992125984" footer="0.31496062992125984"/>
  <pageSetup paperSize="9" scale="99" fitToHeight="0" orientation="portrait" r:id="rId1"/>
  <ignoredErrors>
    <ignoredError sqref="C2:D33 C77:D84 C34: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NEINVESTIČNÍzákladní</vt:lpstr>
      <vt:lpstr>NEINVESTIČNÍcelkem</vt:lpstr>
      <vt:lpstr>Dotace_24_Neinvestiční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Krásný Tomáš</cp:lastModifiedBy>
  <cp:lastPrinted>2024-08-05T12:00:13Z</cp:lastPrinted>
  <dcterms:created xsi:type="dcterms:W3CDTF">2024-04-22T07:00:10Z</dcterms:created>
  <dcterms:modified xsi:type="dcterms:W3CDTF">2024-08-19T12:54:26Z</dcterms:modified>
  <cp:category/>
</cp:coreProperties>
</file>